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2135"/>
  </bookViews>
  <sheets>
    <sheet name="MR" sheetId="2" r:id="rId1"/>
    <sheet name="RP" sheetId="1" r:id="rId2"/>
  </sheets>
  <calcPr calcId="152511"/>
</workbook>
</file>

<file path=xl/calcChain.xml><?xml version="1.0" encoding="utf-8"?>
<calcChain xmlns="http://schemas.openxmlformats.org/spreadsheetml/2006/main">
  <c r="S13" i="2" l="1"/>
  <c r="S29" i="2" l="1"/>
  <c r="S16" i="2"/>
  <c r="S17" i="2"/>
  <c r="S18" i="2"/>
  <c r="S19" i="2"/>
  <c r="S20" i="2"/>
  <c r="S21" i="2"/>
  <c r="S22" i="2"/>
  <c r="S23" i="2"/>
  <c r="S25" i="2"/>
  <c r="S15" i="2"/>
  <c r="R32" i="2"/>
  <c r="R33" i="2"/>
  <c r="R34" i="2"/>
  <c r="R30" i="2"/>
  <c r="R28" i="2"/>
  <c r="R27" i="2"/>
  <c r="R26" i="2"/>
  <c r="R11" i="2"/>
  <c r="R12" i="2"/>
  <c r="R10" i="2"/>
  <c r="R9" i="2"/>
  <c r="G30" i="1" l="1"/>
  <c r="H30" i="1"/>
  <c r="H31" i="2"/>
  <c r="F30" i="1"/>
  <c r="E30" i="1"/>
  <c r="E31" i="2"/>
  <c r="D30" i="1"/>
  <c r="D31" i="2"/>
  <c r="C30" i="1"/>
  <c r="C31" i="2"/>
  <c r="H23" i="1"/>
  <c r="G23" i="1"/>
  <c r="F23" i="1"/>
  <c r="F24" i="2"/>
  <c r="E23" i="1"/>
  <c r="E24" i="2"/>
  <c r="D23" i="1"/>
  <c r="D24" i="2"/>
  <c r="C23" i="1"/>
  <c r="C24" i="2"/>
  <c r="I31" i="2" l="1"/>
  <c r="G31" i="2"/>
  <c r="F31" i="2"/>
  <c r="H24" i="2"/>
  <c r="G24" i="2"/>
  <c r="S24" i="2" s="1"/>
  <c r="R31" i="2" l="1"/>
  <c r="J13" i="1"/>
  <c r="L13" i="1" s="1"/>
  <c r="C35" i="2"/>
  <c r="D35" i="2"/>
  <c r="E35" i="2"/>
  <c r="F35" i="2"/>
  <c r="G35" i="2"/>
  <c r="H35" i="2"/>
  <c r="I35" i="2"/>
  <c r="J33" i="1"/>
  <c r="J32" i="1"/>
  <c r="J31" i="1"/>
  <c r="L31" i="1" s="1"/>
  <c r="J30" i="1"/>
  <c r="L30" i="1" s="1"/>
  <c r="J29" i="1"/>
  <c r="L29" i="1" s="1"/>
  <c r="J28" i="1"/>
  <c r="L28" i="1" s="1"/>
  <c r="J27" i="1"/>
  <c r="L27" i="1" s="1"/>
  <c r="J26" i="1"/>
  <c r="L26" i="1" s="1"/>
  <c r="J25" i="1"/>
  <c r="J24" i="1"/>
  <c r="J23" i="1"/>
  <c r="J22" i="1"/>
  <c r="L22" i="1" s="1"/>
  <c r="J21" i="1"/>
  <c r="L21" i="1" s="1"/>
  <c r="J20" i="1"/>
  <c r="L20" i="1" s="1"/>
  <c r="J19" i="1"/>
  <c r="L19" i="1" s="1"/>
  <c r="J18" i="1"/>
  <c r="L18" i="1" s="1"/>
  <c r="J17" i="1"/>
  <c r="L17" i="1" s="1"/>
  <c r="J16" i="1"/>
  <c r="L16" i="1" s="1"/>
  <c r="J15" i="1"/>
  <c r="L15" i="1" s="1"/>
  <c r="J14" i="1"/>
  <c r="L14" i="1" s="1"/>
  <c r="J12" i="1"/>
  <c r="L12" i="1" s="1"/>
  <c r="J11" i="1"/>
  <c r="L11" i="1" s="1"/>
  <c r="L23" i="1" l="1"/>
  <c r="M23" i="1"/>
  <c r="M24" i="1"/>
  <c r="L24" i="1"/>
  <c r="M32" i="1"/>
  <c r="L32" i="1"/>
  <c r="M25" i="1"/>
  <c r="L25" i="1"/>
  <c r="M33" i="1"/>
  <c r="L33" i="1"/>
  <c r="J10" i="1"/>
  <c r="L10" i="1" s="1"/>
  <c r="J9" i="1"/>
  <c r="L9" i="1" s="1"/>
  <c r="J34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U31" i="2" s="1"/>
  <c r="J32" i="2"/>
  <c r="J33" i="2"/>
  <c r="J10" i="2"/>
  <c r="J9" i="2"/>
  <c r="U9" i="2" s="1"/>
  <c r="J8" i="1"/>
  <c r="J34" i="1" s="1"/>
  <c r="C36" i="2" s="1"/>
  <c r="L33" i="2" l="1"/>
  <c r="U33" i="2"/>
  <c r="O33" i="2"/>
  <c r="M33" i="2"/>
  <c r="P33" i="2"/>
  <c r="N33" i="2"/>
  <c r="L25" i="2"/>
  <c r="O25" i="2"/>
  <c r="M25" i="2"/>
  <c r="V25" i="2"/>
  <c r="P25" i="2"/>
  <c r="N25" i="2"/>
  <c r="N13" i="2"/>
  <c r="L13" i="2"/>
  <c r="M13" i="2"/>
  <c r="P13" i="2"/>
  <c r="V13" i="2"/>
  <c r="O13" i="2"/>
  <c r="P32" i="2"/>
  <c r="O32" i="2"/>
  <c r="N32" i="2"/>
  <c r="M32" i="2"/>
  <c r="L32" i="2"/>
  <c r="U32" i="2"/>
  <c r="M24" i="2"/>
  <c r="O24" i="2"/>
  <c r="N24" i="2"/>
  <c r="L24" i="2"/>
  <c r="P24" i="2"/>
  <c r="V24" i="2"/>
  <c r="P16" i="2"/>
  <c r="O16" i="2"/>
  <c r="N16" i="2"/>
  <c r="M16" i="2"/>
  <c r="L16" i="2"/>
  <c r="V16" i="2"/>
  <c r="O9" i="2"/>
  <c r="N9" i="2"/>
  <c r="M9" i="2"/>
  <c r="L9" i="2"/>
  <c r="P9" i="2"/>
  <c r="P27" i="2"/>
  <c r="O27" i="2"/>
  <c r="N27" i="2"/>
  <c r="M27" i="2"/>
  <c r="L27" i="2"/>
  <c r="U27" i="2"/>
  <c r="V19" i="2"/>
  <c r="P19" i="2"/>
  <c r="O19" i="2"/>
  <c r="N19" i="2"/>
  <c r="M19" i="2"/>
  <c r="L19" i="2"/>
  <c r="P15" i="2"/>
  <c r="O15" i="2"/>
  <c r="N15" i="2"/>
  <c r="M15" i="2"/>
  <c r="L15" i="2"/>
  <c r="V15" i="2"/>
  <c r="N11" i="2"/>
  <c r="M11" i="2"/>
  <c r="P11" i="2"/>
  <c r="L11" i="2"/>
  <c r="O11" i="2"/>
  <c r="U11" i="2"/>
  <c r="L29" i="2"/>
  <c r="P29" i="2"/>
  <c r="N29" i="2"/>
  <c r="O29" i="2"/>
  <c r="M29" i="2"/>
  <c r="V29" i="2"/>
  <c r="L21" i="2"/>
  <c r="P21" i="2"/>
  <c r="N21" i="2"/>
  <c r="O21" i="2"/>
  <c r="M21" i="2"/>
  <c r="V21" i="2"/>
  <c r="L17" i="2"/>
  <c r="O17" i="2"/>
  <c r="M17" i="2"/>
  <c r="P17" i="2"/>
  <c r="N17" i="2"/>
  <c r="V17" i="2"/>
  <c r="P28" i="2"/>
  <c r="O28" i="2"/>
  <c r="N28" i="2"/>
  <c r="M28" i="2"/>
  <c r="L28" i="2"/>
  <c r="U28" i="2"/>
  <c r="P20" i="2"/>
  <c r="O20" i="2"/>
  <c r="N20" i="2"/>
  <c r="M20" i="2"/>
  <c r="V20" i="2"/>
  <c r="L20" i="2"/>
  <c r="N12" i="2"/>
  <c r="M12" i="2"/>
  <c r="L12" i="2"/>
  <c r="P12" i="2"/>
  <c r="U12" i="2"/>
  <c r="O12" i="2"/>
  <c r="M31" i="2"/>
  <c r="N31" i="2"/>
  <c r="L31" i="2"/>
  <c r="P31" i="2"/>
  <c r="O31" i="2"/>
  <c r="V23" i="2"/>
  <c r="P23" i="2"/>
  <c r="O23" i="2"/>
  <c r="N23" i="2"/>
  <c r="M23" i="2"/>
  <c r="L23" i="2"/>
  <c r="N10" i="2"/>
  <c r="M10" i="2"/>
  <c r="P10" i="2"/>
  <c r="L10" i="2"/>
  <c r="O10" i="2"/>
  <c r="U10" i="2"/>
  <c r="P30" i="2"/>
  <c r="N30" i="2"/>
  <c r="O30" i="2"/>
  <c r="M30" i="2"/>
  <c r="L30" i="2"/>
  <c r="U30" i="2"/>
  <c r="U26" i="2"/>
  <c r="O26" i="2"/>
  <c r="M26" i="2"/>
  <c r="P26" i="2"/>
  <c r="N26" i="2"/>
  <c r="L26" i="2"/>
  <c r="P22" i="2"/>
  <c r="N22" i="2"/>
  <c r="L22" i="2"/>
  <c r="O22" i="2"/>
  <c r="M22" i="2"/>
  <c r="V22" i="2"/>
  <c r="O18" i="2"/>
  <c r="M18" i="2"/>
  <c r="L18" i="2"/>
  <c r="P18" i="2"/>
  <c r="N18" i="2"/>
  <c r="V18" i="2"/>
  <c r="N14" i="2"/>
  <c r="M14" i="2"/>
  <c r="P14" i="2"/>
  <c r="L14" i="2"/>
  <c r="O14" i="2"/>
  <c r="O34" i="2"/>
  <c r="M34" i="2"/>
  <c r="L34" i="2"/>
  <c r="P34" i="2"/>
  <c r="N34" i="2"/>
  <c r="U34" i="2"/>
  <c r="M8" i="1"/>
  <c r="L8" i="1"/>
  <c r="J38" i="2"/>
  <c r="J35" i="2"/>
  <c r="P33" i="1" l="1"/>
  <c r="O33" i="1"/>
  <c r="N33" i="1"/>
  <c r="P32" i="1"/>
  <c r="O32" i="1"/>
  <c r="N32" i="1"/>
  <c r="P31" i="1"/>
  <c r="O31" i="1"/>
  <c r="N31" i="1"/>
  <c r="M31" i="1"/>
  <c r="P30" i="1"/>
  <c r="O30" i="1"/>
  <c r="N30" i="1"/>
  <c r="M30" i="1"/>
  <c r="P29" i="1"/>
  <c r="O29" i="1"/>
  <c r="N29" i="1"/>
  <c r="M29" i="1"/>
  <c r="P28" i="1"/>
  <c r="O28" i="1"/>
  <c r="N28" i="1"/>
  <c r="M28" i="1"/>
  <c r="P27" i="1"/>
  <c r="O27" i="1"/>
  <c r="N27" i="1"/>
  <c r="M27" i="1"/>
  <c r="P26" i="1"/>
  <c r="O26" i="1"/>
  <c r="N26" i="1"/>
  <c r="M26" i="1"/>
  <c r="P25" i="1"/>
  <c r="O25" i="1"/>
  <c r="N25" i="1"/>
  <c r="P24" i="1"/>
  <c r="O24" i="1"/>
  <c r="P23" i="1"/>
  <c r="O23" i="1"/>
  <c r="N23" i="1"/>
  <c r="P22" i="1"/>
  <c r="O22" i="1"/>
  <c r="N22" i="1"/>
  <c r="M22" i="1"/>
  <c r="P21" i="1"/>
  <c r="O21" i="1"/>
  <c r="N21" i="1"/>
  <c r="M21" i="1"/>
  <c r="P20" i="1"/>
  <c r="O20" i="1"/>
  <c r="N20" i="1"/>
  <c r="M20" i="1"/>
  <c r="P19" i="1"/>
  <c r="O19" i="1"/>
  <c r="N19" i="1"/>
  <c r="M19" i="1"/>
  <c r="P18" i="1"/>
  <c r="O18" i="1"/>
  <c r="N18" i="1"/>
  <c r="M18" i="1"/>
  <c r="P17" i="1"/>
  <c r="O17" i="1"/>
  <c r="N17" i="1"/>
  <c r="M17" i="1"/>
  <c r="P16" i="1"/>
  <c r="O16" i="1"/>
  <c r="N16" i="1"/>
  <c r="M16" i="1"/>
  <c r="P15" i="1"/>
  <c r="O15" i="1"/>
  <c r="N15" i="1"/>
  <c r="M15" i="1"/>
  <c r="P14" i="1"/>
  <c r="O14" i="1"/>
  <c r="N14" i="1"/>
  <c r="M14" i="1"/>
  <c r="P13" i="1"/>
  <c r="O13" i="1"/>
  <c r="N13" i="1"/>
  <c r="M13" i="1"/>
  <c r="P12" i="1"/>
  <c r="O12" i="1"/>
  <c r="P11" i="1"/>
  <c r="O11" i="1"/>
  <c r="N11" i="1"/>
  <c r="M11" i="1"/>
  <c r="P10" i="1"/>
  <c r="O10" i="1"/>
  <c r="N10" i="1"/>
  <c r="M10" i="1"/>
  <c r="P9" i="1"/>
  <c r="O9" i="1"/>
  <c r="N9" i="1"/>
  <c r="M9" i="1"/>
  <c r="P8" i="1"/>
  <c r="O8" i="1"/>
  <c r="N8" i="1"/>
  <c r="I34" i="1"/>
  <c r="H34" i="1"/>
  <c r="G34" i="1"/>
  <c r="F34" i="1"/>
  <c r="E34" i="1"/>
  <c r="D34" i="1"/>
  <c r="C34" i="1"/>
  <c r="N12" i="1"/>
  <c r="E35" i="1" l="1"/>
  <c r="M12" i="1"/>
  <c r="N24" i="1"/>
  <c r="I35" i="1" l="1"/>
  <c r="G36" i="2"/>
  <c r="D36" i="2"/>
  <c r="E36" i="2"/>
  <c r="F36" i="2"/>
  <c r="H36" i="2"/>
  <c r="I36" i="2"/>
  <c r="H35" i="1"/>
  <c r="G35" i="1"/>
  <c r="C35" i="1"/>
  <c r="D35" i="1"/>
  <c r="F35" i="1"/>
</calcChain>
</file>

<file path=xl/sharedStrings.xml><?xml version="1.0" encoding="utf-8"?>
<sst xmlns="http://schemas.openxmlformats.org/spreadsheetml/2006/main" count="97" uniqueCount="75">
  <si>
    <t>PUEBLA UNIDA</t>
  </si>
  <si>
    <t>5 DE MAYO</t>
  </si>
  <si>
    <t>PT</t>
  </si>
  <si>
    <t>MC</t>
  </si>
  <si>
    <t>PSI</t>
  </si>
  <si>
    <t>NULOS</t>
  </si>
  <si>
    <t>N.R</t>
  </si>
  <si>
    <t>VOTACIÒN TOTAL</t>
  </si>
  <si>
    <t>DISTRITO</t>
  </si>
  <si>
    <t>Distrito 1</t>
  </si>
  <si>
    <t>Distrito 2</t>
  </si>
  <si>
    <t>Distrito 3</t>
  </si>
  <si>
    <t>Distrito 4</t>
  </si>
  <si>
    <t>Distrito 5</t>
  </si>
  <si>
    <t>Distrito 6</t>
  </si>
  <si>
    <t>Distrito 7</t>
  </si>
  <si>
    <t>Distrito 8</t>
  </si>
  <si>
    <t>Distrito 9</t>
  </si>
  <si>
    <t>Distrito 10</t>
  </si>
  <si>
    <t>Distrito 11</t>
  </si>
  <si>
    <t>Distrito 12</t>
  </si>
  <si>
    <t>Distrito 13</t>
  </si>
  <si>
    <t>Distrito 14</t>
  </si>
  <si>
    <t>Distrito 15</t>
  </si>
  <si>
    <t>Distrito 16</t>
  </si>
  <si>
    <t>Distrito 17</t>
  </si>
  <si>
    <t>Distrito 18</t>
  </si>
  <si>
    <t>Distrito 19</t>
  </si>
  <si>
    <t>Distrito 20</t>
  </si>
  <si>
    <t>Distrito 21</t>
  </si>
  <si>
    <t>Distrito 22</t>
  </si>
  <si>
    <t>Distrito 23</t>
  </si>
  <si>
    <t>Distrito 24</t>
  </si>
  <si>
    <t>Distrito 25</t>
  </si>
  <si>
    <t>Distrito 26</t>
  </si>
  <si>
    <t>LISTADO NOMINAL</t>
  </si>
  <si>
    <t/>
  </si>
  <si>
    <t xml:space="preserve">DISTRITO: </t>
  </si>
  <si>
    <t>CPU</t>
  </si>
  <si>
    <t>C5M</t>
  </si>
  <si>
    <t>Votos Nulos</t>
  </si>
  <si>
    <t>Candidatos No Reg.</t>
  </si>
  <si>
    <t>Votación Total</t>
  </si>
  <si>
    <t>Xicotepec</t>
  </si>
  <si>
    <t>Huauchinango</t>
  </si>
  <si>
    <t>Zacatlán</t>
  </si>
  <si>
    <t>Zacapoaxtla</t>
  </si>
  <si>
    <t>Tlatlauquitepec</t>
  </si>
  <si>
    <t>Teziutlán</t>
  </si>
  <si>
    <t>San Martín Texmelucan</t>
  </si>
  <si>
    <t>San Andrés Cholula</t>
  </si>
  <si>
    <t>San Pedro Cholula</t>
  </si>
  <si>
    <t>Heroica Ciudad de Puebla de Zaragoza</t>
  </si>
  <si>
    <t>Amozoc</t>
  </si>
  <si>
    <t>Tepeaca</t>
  </si>
  <si>
    <t>Tecamachalco</t>
  </si>
  <si>
    <t>Ciudad Serdán</t>
  </si>
  <si>
    <t>Atlixco</t>
  </si>
  <si>
    <t>Izúcar de Matamoros</t>
  </si>
  <si>
    <t>Acatlán de Osorio</t>
  </si>
  <si>
    <t>Tehuacán Norte</t>
  </si>
  <si>
    <t>Tehuacán Sur</t>
  </si>
  <si>
    <t>Ajalpan</t>
  </si>
  <si>
    <t>TOTAL</t>
  </si>
  <si>
    <t>MAYORIA RELATIVA</t>
  </si>
  <si>
    <t>INSTITUTO ELECTORAL DEL ESTADO</t>
  </si>
  <si>
    <t>INSTITUO ELECTORAL DEL ESTADO</t>
  </si>
  <si>
    <t>CÓMPUTO ESTATAL DE REPRESENTACION PROPORCIONAL</t>
  </si>
  <si>
    <t>PORCENTAJE POR DISTRITO</t>
  </si>
  <si>
    <t>PSI-CPU</t>
  </si>
  <si>
    <t>MC-PSI-CPU</t>
  </si>
  <si>
    <t xml:space="preserve">VOTACIÓN POR CANDIDATURA COMÚN </t>
  </si>
  <si>
    <t>PORCENTAJE CANDIDATURA COMÚN</t>
  </si>
  <si>
    <t>PORCENTAJE DE VOTOS MAYORIA RELATIVA</t>
  </si>
  <si>
    <t>CONCENTRADO DEL COMPUTO FINAL DE DIPUTADOS POR MAYORIA RELATIVA DEL PROCESO ELECTORAL ESTATAL ORDINARIO 2012-2013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</si>
</sst>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indexed="8"/>
      <name val="Arial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3" fontId="3" fillId="0" borderId="1" xfId="0" applyNumberFormat="1" applyFont="1" applyBorder="1" applyAlignment="1">
      <alignment vertical="top"/>
    </xf>
    <xf numFmtId="3" fontId="3" fillId="0" borderId="1" xfId="0" applyNumberFormat="1" applyFont="1" applyFill="1" applyBorder="1" applyAlignment="1">
      <alignment vertical="top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 wrapText="1"/>
    </xf>
    <xf numFmtId="43" fontId="6" fillId="0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3" fontId="5" fillId="0" borderId="1" xfId="0" applyNumberFormat="1" applyFont="1" applyBorder="1"/>
    <xf numFmtId="10" fontId="5" fillId="0" borderId="1" xfId="2" applyNumberFormat="1" applyFont="1" applyBorder="1"/>
    <xf numFmtId="10" fontId="5" fillId="0" borderId="1" xfId="0" applyNumberFormat="1" applyFont="1" applyBorder="1"/>
    <xf numFmtId="0" fontId="0" fillId="2" borderId="1" xfId="0" applyFill="1" applyBorder="1" applyAlignment="1">
      <alignment vertical="top"/>
    </xf>
    <xf numFmtId="0" fontId="3" fillId="0" borderId="1" xfId="0" applyFont="1" applyBorder="1" applyAlignment="1">
      <alignment vertical="top"/>
    </xf>
    <xf numFmtId="0" fontId="0" fillId="0" borderId="1" xfId="0" applyBorder="1" applyAlignment="1">
      <alignment vertical="top"/>
    </xf>
    <xf numFmtId="0" fontId="0" fillId="2" borderId="1" xfId="0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3" fontId="0" fillId="0" borderId="0" xfId="0" applyNumberFormat="1"/>
    <xf numFmtId="43" fontId="7" fillId="0" borderId="1" xfId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top" wrapText="1" readingOrder="1"/>
    </xf>
    <xf numFmtId="0" fontId="8" fillId="0" borderId="0" xfId="0" applyFont="1" applyBorder="1" applyAlignment="1">
      <alignment vertical="top"/>
    </xf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  <xf numFmtId="3" fontId="0" fillId="0" borderId="1" xfId="0" applyNumberFormat="1" applyBorder="1"/>
    <xf numFmtId="0" fontId="8" fillId="2" borderId="1" xfId="0" applyFont="1" applyFill="1" applyBorder="1" applyAlignment="1">
      <alignment horizontal="center" vertical="top" wrapText="1" readingOrder="1"/>
    </xf>
    <xf numFmtId="0" fontId="8" fillId="2" borderId="1" xfId="0" applyFont="1" applyFill="1" applyBorder="1" applyAlignment="1">
      <alignment vertical="top"/>
    </xf>
    <xf numFmtId="0" fontId="8" fillId="2" borderId="1" xfId="0" applyFont="1" applyFill="1" applyBorder="1" applyAlignment="1">
      <alignment vertical="top" wrapText="1"/>
    </xf>
    <xf numFmtId="2" fontId="0" fillId="0" borderId="0" xfId="0" applyNumberFormat="1" applyFill="1" applyBorder="1"/>
    <xf numFmtId="0" fontId="0" fillId="0" borderId="0" xfId="0" applyFill="1"/>
    <xf numFmtId="0" fontId="2" fillId="0" borderId="0" xfId="0" applyFont="1" applyFill="1" applyBorder="1"/>
    <xf numFmtId="3" fontId="2" fillId="0" borderId="0" xfId="0" applyNumberFormat="1" applyFont="1" applyFill="1" applyBorder="1"/>
    <xf numFmtId="0" fontId="0" fillId="0" borderId="0" xfId="0" applyAlignment="1">
      <alignment wrapText="1"/>
    </xf>
    <xf numFmtId="3" fontId="3" fillId="3" borderId="1" xfId="0" applyNumberFormat="1" applyFont="1" applyFill="1" applyBorder="1" applyAlignment="1">
      <alignment vertical="top"/>
    </xf>
    <xf numFmtId="0" fontId="9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180975</xdr:rowOff>
    </xdr:from>
    <xdr:ext cx="952500" cy="752475"/>
    <xdr:pic>
      <xdr:nvPicPr>
        <xdr:cNvPr id="2" name="1 Imagen" descr="ieeplogo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180975"/>
          <a:ext cx="952500" cy="7524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466725</xdr:colOff>
      <xdr:row>0</xdr:row>
      <xdr:rowOff>123825</xdr:rowOff>
    </xdr:from>
    <xdr:ext cx="952500" cy="752475"/>
    <xdr:pic>
      <xdr:nvPicPr>
        <xdr:cNvPr id="2" name="1 Imagen" descr="ieeplogo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23825"/>
          <a:ext cx="952500" cy="7524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"/>
  <sheetViews>
    <sheetView tabSelected="1" zoomScale="70" zoomScaleNormal="70" workbookViewId="0">
      <selection activeCell="L6" sqref="L6:P6"/>
    </sheetView>
  </sheetViews>
  <sheetFormatPr baseColWidth="10" defaultRowHeight="15" x14ac:dyDescent="0.25"/>
  <cols>
    <col min="1" max="1" width="4.140625" customWidth="1"/>
    <col min="2" max="2" width="22.42578125" customWidth="1"/>
    <col min="9" max="9" width="23.42578125" customWidth="1"/>
  </cols>
  <sheetData>
    <row r="1" spans="1:22" x14ac:dyDescent="0.25">
      <c r="C1" s="34" t="s">
        <v>74</v>
      </c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</row>
    <row r="2" spans="1:22" x14ac:dyDescent="0.25"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</row>
    <row r="3" spans="1:22" x14ac:dyDescent="0.25"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</row>
    <row r="4" spans="1:22" x14ac:dyDescent="0.25">
      <c r="G4" s="37" t="s">
        <v>65</v>
      </c>
      <c r="H4" s="38"/>
      <c r="I4" s="38"/>
    </row>
    <row r="6" spans="1:22" ht="51.6" customHeight="1" x14ac:dyDescent="0.25">
      <c r="A6" s="36" t="s">
        <v>64</v>
      </c>
      <c r="B6" s="36"/>
      <c r="C6" s="36"/>
      <c r="D6" s="36"/>
      <c r="E6" s="36"/>
      <c r="F6" s="36"/>
      <c r="G6" s="36"/>
      <c r="H6" s="36"/>
      <c r="I6" s="36"/>
      <c r="J6" s="36"/>
      <c r="L6" s="39" t="s">
        <v>73</v>
      </c>
      <c r="M6" s="39"/>
      <c r="N6" s="40"/>
      <c r="O6" s="40"/>
      <c r="P6" s="40"/>
      <c r="R6" s="39" t="s">
        <v>71</v>
      </c>
      <c r="S6" s="39"/>
      <c r="T6" s="32"/>
      <c r="U6" s="41" t="s">
        <v>72</v>
      </c>
      <c r="V6" s="41"/>
    </row>
    <row r="8" spans="1:22" ht="31.5" x14ac:dyDescent="0.25">
      <c r="A8" s="12" t="s">
        <v>36</v>
      </c>
      <c r="B8" s="15" t="s">
        <v>37</v>
      </c>
      <c r="C8" s="15" t="s">
        <v>38</v>
      </c>
      <c r="D8" s="15" t="s">
        <v>39</v>
      </c>
      <c r="E8" s="15" t="s">
        <v>2</v>
      </c>
      <c r="F8" s="15" t="s">
        <v>3</v>
      </c>
      <c r="G8" s="15" t="s">
        <v>4</v>
      </c>
      <c r="H8" s="15" t="s">
        <v>40</v>
      </c>
      <c r="I8" s="15" t="s">
        <v>41</v>
      </c>
      <c r="J8" s="15" t="s">
        <v>42</v>
      </c>
      <c r="L8" s="25" t="s">
        <v>38</v>
      </c>
      <c r="M8" s="25" t="s">
        <v>1</v>
      </c>
      <c r="N8" s="25" t="s">
        <v>2</v>
      </c>
      <c r="O8" s="25" t="s">
        <v>3</v>
      </c>
      <c r="P8" s="25" t="s">
        <v>4</v>
      </c>
      <c r="Q8" s="19"/>
      <c r="R8" s="26" t="s">
        <v>69</v>
      </c>
      <c r="S8" s="27" t="s">
        <v>70</v>
      </c>
      <c r="T8" s="20"/>
      <c r="U8" s="26" t="s">
        <v>69</v>
      </c>
      <c r="V8" s="27" t="s">
        <v>70</v>
      </c>
    </row>
    <row r="9" spans="1:22" x14ac:dyDescent="0.25">
      <c r="A9" s="1">
        <v>1</v>
      </c>
      <c r="B9" s="13" t="s">
        <v>43</v>
      </c>
      <c r="C9" s="2">
        <v>42883</v>
      </c>
      <c r="D9" s="2">
        <v>41502</v>
      </c>
      <c r="E9" s="2">
        <v>7023</v>
      </c>
      <c r="F9" s="2">
        <v>6858</v>
      </c>
      <c r="G9" s="2">
        <v>6479</v>
      </c>
      <c r="H9" s="2">
        <v>4005</v>
      </c>
      <c r="I9" s="2">
        <v>25</v>
      </c>
      <c r="J9" s="2">
        <f>SUM(C9:I9)</f>
        <v>108775</v>
      </c>
      <c r="L9" s="22">
        <f t="shared" ref="L9:L34" si="0">C9*100/J9</f>
        <v>39.4235807860262</v>
      </c>
      <c r="M9" s="22">
        <f t="shared" ref="M9:M34" si="1">D9*100/J9</f>
        <v>38.153987589059987</v>
      </c>
      <c r="N9" s="22">
        <f t="shared" ref="N9:N34" si="2">E9*100/J9</f>
        <v>6.4564467938404961</v>
      </c>
      <c r="O9" s="22">
        <f t="shared" ref="O9:O34" si="3">F9*100/J9</f>
        <v>6.304757527005286</v>
      </c>
      <c r="P9" s="22">
        <f t="shared" ref="P9:P34" si="4">G9*100/J9</f>
        <v>5.9563318777292578</v>
      </c>
      <c r="Q9" s="23"/>
      <c r="R9" s="24">
        <f>G9+C9</f>
        <v>49362</v>
      </c>
      <c r="S9" s="21"/>
      <c r="U9" s="22">
        <f>R9*100/J9</f>
        <v>45.379912663755455</v>
      </c>
      <c r="V9" s="22"/>
    </row>
    <row r="10" spans="1:22" x14ac:dyDescent="0.25">
      <c r="A10" s="1">
        <v>2</v>
      </c>
      <c r="B10" s="13" t="s">
        <v>44</v>
      </c>
      <c r="C10" s="2">
        <v>33267</v>
      </c>
      <c r="D10" s="2">
        <v>33267</v>
      </c>
      <c r="E10" s="2">
        <v>8714</v>
      </c>
      <c r="F10" s="2">
        <v>7470</v>
      </c>
      <c r="G10" s="2">
        <v>3314</v>
      </c>
      <c r="H10" s="2">
        <v>5286</v>
      </c>
      <c r="I10" s="2">
        <v>44</v>
      </c>
      <c r="J10" s="2">
        <f>SUM(C10:I10)</f>
        <v>91362</v>
      </c>
      <c r="L10" s="22">
        <f t="shared" si="0"/>
        <v>36.412293951533464</v>
      </c>
      <c r="M10" s="22">
        <f t="shared" si="1"/>
        <v>36.412293951533464</v>
      </c>
      <c r="N10" s="22">
        <f t="shared" si="2"/>
        <v>9.5378822705282289</v>
      </c>
      <c r="O10" s="22">
        <f t="shared" si="3"/>
        <v>8.1762658435673483</v>
      </c>
      <c r="P10" s="22">
        <f t="shared" si="4"/>
        <v>3.6273286486723144</v>
      </c>
      <c r="R10" s="24">
        <f>G10+C10</f>
        <v>36581</v>
      </c>
      <c r="S10" s="21"/>
      <c r="U10" s="22">
        <f>R10*100/J10</f>
        <v>40.039622600205774</v>
      </c>
      <c r="V10" s="22"/>
    </row>
    <row r="11" spans="1:22" x14ac:dyDescent="0.25">
      <c r="A11" s="1">
        <v>3</v>
      </c>
      <c r="B11" s="13" t="s">
        <v>45</v>
      </c>
      <c r="C11" s="2">
        <v>41452</v>
      </c>
      <c r="D11" s="2">
        <v>41317</v>
      </c>
      <c r="E11" s="2">
        <v>9231</v>
      </c>
      <c r="F11" s="2">
        <v>2979</v>
      </c>
      <c r="G11" s="2">
        <v>3795</v>
      </c>
      <c r="H11" s="2">
        <v>4561</v>
      </c>
      <c r="I11" s="2">
        <v>78</v>
      </c>
      <c r="J11" s="2">
        <f t="shared" ref="J11:J33" si="5">SUM(C11:I11)</f>
        <v>103413</v>
      </c>
      <c r="L11" s="22">
        <f t="shared" si="0"/>
        <v>40.083935288600081</v>
      </c>
      <c r="M11" s="22">
        <f t="shared" si="1"/>
        <v>39.95339077292023</v>
      </c>
      <c r="N11" s="22">
        <f t="shared" si="2"/>
        <v>8.9263438832641935</v>
      </c>
      <c r="O11" s="22">
        <f t="shared" si="3"/>
        <v>2.8806823126686201</v>
      </c>
      <c r="P11" s="22">
        <f t="shared" si="4"/>
        <v>3.6697513852223609</v>
      </c>
      <c r="R11" s="24">
        <f>G11+C11</f>
        <v>45247</v>
      </c>
      <c r="S11" s="21"/>
      <c r="U11" s="22">
        <f>R11*100/J11</f>
        <v>43.753686673822443</v>
      </c>
      <c r="V11" s="22"/>
    </row>
    <row r="12" spans="1:22" x14ac:dyDescent="0.25">
      <c r="A12" s="1">
        <v>4</v>
      </c>
      <c r="B12" s="13" t="s">
        <v>46</v>
      </c>
      <c r="C12" s="2">
        <v>46246</v>
      </c>
      <c r="D12" s="2">
        <v>41190</v>
      </c>
      <c r="E12" s="2">
        <v>10022</v>
      </c>
      <c r="F12" s="2">
        <v>7336</v>
      </c>
      <c r="G12" s="2">
        <v>2653</v>
      </c>
      <c r="H12" s="2">
        <v>4308</v>
      </c>
      <c r="I12" s="2">
        <v>16</v>
      </c>
      <c r="J12" s="2">
        <f t="shared" si="5"/>
        <v>111771</v>
      </c>
      <c r="L12" s="22">
        <f t="shared" si="0"/>
        <v>41.37566989648478</v>
      </c>
      <c r="M12" s="22">
        <f t="shared" si="1"/>
        <v>36.852135169229946</v>
      </c>
      <c r="N12" s="22">
        <f t="shared" si="2"/>
        <v>8.9665476733678684</v>
      </c>
      <c r="O12" s="22">
        <f t="shared" si="3"/>
        <v>6.5634198495137381</v>
      </c>
      <c r="P12" s="22">
        <f t="shared" si="4"/>
        <v>2.3736031707688041</v>
      </c>
      <c r="R12" s="24">
        <f>G12+C12</f>
        <v>48899</v>
      </c>
      <c r="S12" s="21"/>
      <c r="U12" s="22">
        <f>R12*100/J12</f>
        <v>43.749273067253583</v>
      </c>
      <c r="V12" s="22"/>
    </row>
    <row r="13" spans="1:22" x14ac:dyDescent="0.25">
      <c r="A13" s="1">
        <v>5</v>
      </c>
      <c r="B13" s="13" t="s">
        <v>47</v>
      </c>
      <c r="C13" s="2">
        <v>31339</v>
      </c>
      <c r="D13" s="2">
        <v>31062</v>
      </c>
      <c r="E13" s="2">
        <v>10958</v>
      </c>
      <c r="F13" s="2">
        <v>9715</v>
      </c>
      <c r="G13" s="2">
        <v>5714</v>
      </c>
      <c r="H13" s="2">
        <v>3912</v>
      </c>
      <c r="I13" s="2">
        <v>44</v>
      </c>
      <c r="J13" s="2">
        <f t="shared" si="5"/>
        <v>92744</v>
      </c>
      <c r="L13" s="22">
        <f t="shared" si="0"/>
        <v>33.790865177262141</v>
      </c>
      <c r="M13" s="22">
        <f t="shared" si="1"/>
        <v>33.492193565082374</v>
      </c>
      <c r="N13" s="22">
        <f t="shared" si="2"/>
        <v>11.815319589407402</v>
      </c>
      <c r="O13" s="22">
        <f t="shared" si="3"/>
        <v>10.475071163633228</v>
      </c>
      <c r="P13" s="22">
        <f t="shared" si="4"/>
        <v>6.1610454584663161</v>
      </c>
      <c r="R13" s="24"/>
      <c r="S13" s="24">
        <f>C13+G13+F13</f>
        <v>46768</v>
      </c>
      <c r="U13" s="22"/>
      <c r="V13" s="22">
        <f>S13*100/J13</f>
        <v>50.426981799361684</v>
      </c>
    </row>
    <row r="14" spans="1:22" x14ac:dyDescent="0.25">
      <c r="A14" s="1">
        <v>6</v>
      </c>
      <c r="B14" s="13" t="s">
        <v>48</v>
      </c>
      <c r="C14" s="33">
        <v>47976</v>
      </c>
      <c r="D14" s="2">
        <v>30407</v>
      </c>
      <c r="E14" s="2">
        <v>6793</v>
      </c>
      <c r="F14" s="2">
        <v>1926</v>
      </c>
      <c r="G14" s="2">
        <v>10178</v>
      </c>
      <c r="H14" s="2">
        <v>3064</v>
      </c>
      <c r="I14" s="2">
        <v>24</v>
      </c>
      <c r="J14" s="2">
        <f t="shared" si="5"/>
        <v>100368</v>
      </c>
      <c r="L14" s="22">
        <f t="shared" si="0"/>
        <v>47.800095648015301</v>
      </c>
      <c r="M14" s="22">
        <f t="shared" si="1"/>
        <v>30.295512513948669</v>
      </c>
      <c r="N14" s="22">
        <f t="shared" si="2"/>
        <v>6.7680934162282798</v>
      </c>
      <c r="O14" s="22">
        <f t="shared" si="3"/>
        <v>1.9189383070301291</v>
      </c>
      <c r="P14" s="22">
        <f t="shared" si="4"/>
        <v>10.140682289175833</v>
      </c>
      <c r="R14" s="24"/>
      <c r="S14" s="24"/>
      <c r="U14" s="22"/>
      <c r="V14" s="22"/>
    </row>
    <row r="15" spans="1:22" x14ac:dyDescent="0.25">
      <c r="A15" s="1">
        <v>7</v>
      </c>
      <c r="B15" s="13" t="s">
        <v>49</v>
      </c>
      <c r="C15" s="2">
        <v>30451</v>
      </c>
      <c r="D15" s="2">
        <v>28737</v>
      </c>
      <c r="E15" s="2">
        <v>17582</v>
      </c>
      <c r="F15" s="2">
        <v>8353</v>
      </c>
      <c r="G15" s="2">
        <v>5053</v>
      </c>
      <c r="H15" s="2">
        <v>4154</v>
      </c>
      <c r="I15" s="2">
        <v>63</v>
      </c>
      <c r="J15" s="2">
        <f t="shared" si="5"/>
        <v>94393</v>
      </c>
      <c r="L15" s="22">
        <f t="shared" si="0"/>
        <v>32.259807400972527</v>
      </c>
      <c r="M15" s="22">
        <f t="shared" si="1"/>
        <v>30.443994787749091</v>
      </c>
      <c r="N15" s="22">
        <f t="shared" si="2"/>
        <v>18.626381193520707</v>
      </c>
      <c r="O15" s="22">
        <f t="shared" si="3"/>
        <v>8.8491731378386103</v>
      </c>
      <c r="P15" s="22">
        <f t="shared" si="4"/>
        <v>5.3531511870583621</v>
      </c>
      <c r="R15" s="24"/>
      <c r="S15" s="24">
        <f t="shared" ref="S15:S25" si="6">C15+G15+F15</f>
        <v>43857</v>
      </c>
      <c r="U15" s="22"/>
      <c r="V15" s="22">
        <f t="shared" ref="V15:V25" si="7">S15*100/J15</f>
        <v>46.462131725869504</v>
      </c>
    </row>
    <row r="16" spans="1:22" x14ac:dyDescent="0.25">
      <c r="A16" s="1">
        <v>8</v>
      </c>
      <c r="B16" s="13" t="s">
        <v>50</v>
      </c>
      <c r="C16" s="2">
        <v>32712</v>
      </c>
      <c r="D16" s="2">
        <v>26355</v>
      </c>
      <c r="E16" s="2">
        <v>8365</v>
      </c>
      <c r="F16" s="2">
        <v>3156</v>
      </c>
      <c r="G16" s="2">
        <v>5362</v>
      </c>
      <c r="H16" s="2">
        <v>4824</v>
      </c>
      <c r="I16" s="2">
        <v>515</v>
      </c>
      <c r="J16" s="2">
        <f t="shared" si="5"/>
        <v>81289</v>
      </c>
      <c r="L16" s="22">
        <f t="shared" si="0"/>
        <v>40.241607105512429</v>
      </c>
      <c r="M16" s="22">
        <f t="shared" si="1"/>
        <v>32.421360823727689</v>
      </c>
      <c r="N16" s="22">
        <f t="shared" si="2"/>
        <v>10.290445201687806</v>
      </c>
      <c r="O16" s="22">
        <f t="shared" si="3"/>
        <v>3.8824441191305095</v>
      </c>
      <c r="P16" s="22">
        <f t="shared" si="4"/>
        <v>6.5962184305379568</v>
      </c>
      <c r="R16" s="24"/>
      <c r="S16" s="24">
        <f t="shared" si="6"/>
        <v>41230</v>
      </c>
      <c r="U16" s="22"/>
      <c r="V16" s="22">
        <f t="shared" si="7"/>
        <v>50.7202696551809</v>
      </c>
    </row>
    <row r="17" spans="1:22" x14ac:dyDescent="0.25">
      <c r="A17" s="1">
        <v>9</v>
      </c>
      <c r="B17" s="13" t="s">
        <v>51</v>
      </c>
      <c r="C17" s="2">
        <v>30378</v>
      </c>
      <c r="D17" s="2">
        <v>32148</v>
      </c>
      <c r="E17" s="2">
        <v>8816</v>
      </c>
      <c r="F17" s="2">
        <v>3082</v>
      </c>
      <c r="G17" s="2">
        <v>3974</v>
      </c>
      <c r="H17" s="2">
        <v>3950</v>
      </c>
      <c r="I17" s="2">
        <v>100</v>
      </c>
      <c r="J17" s="2">
        <f t="shared" si="5"/>
        <v>82448</v>
      </c>
      <c r="L17" s="22">
        <f t="shared" si="0"/>
        <v>36.845041723267997</v>
      </c>
      <c r="M17" s="22">
        <f t="shared" si="1"/>
        <v>38.991849408111783</v>
      </c>
      <c r="N17" s="22">
        <f t="shared" si="2"/>
        <v>10.692800310498738</v>
      </c>
      <c r="O17" s="22">
        <f t="shared" si="3"/>
        <v>3.7381137201630117</v>
      </c>
      <c r="P17" s="22">
        <f t="shared" si="4"/>
        <v>4.8200077624684647</v>
      </c>
      <c r="R17" s="24"/>
      <c r="S17" s="24">
        <f t="shared" si="6"/>
        <v>37434</v>
      </c>
      <c r="U17" s="22"/>
      <c r="V17" s="22">
        <f t="shared" si="7"/>
        <v>45.403163205899475</v>
      </c>
    </row>
    <row r="18" spans="1:22" x14ac:dyDescent="0.25">
      <c r="A18" s="1">
        <v>10</v>
      </c>
      <c r="B18" s="13" t="s">
        <v>52</v>
      </c>
      <c r="C18" s="2">
        <v>28866</v>
      </c>
      <c r="D18" s="2">
        <v>24580</v>
      </c>
      <c r="E18" s="2">
        <v>2214</v>
      </c>
      <c r="F18" s="2">
        <v>1382</v>
      </c>
      <c r="G18" s="2">
        <v>830</v>
      </c>
      <c r="H18" s="2">
        <v>2412</v>
      </c>
      <c r="I18" s="2">
        <v>63</v>
      </c>
      <c r="J18" s="2">
        <f t="shared" si="5"/>
        <v>60347</v>
      </c>
      <c r="L18" s="22">
        <f t="shared" si="0"/>
        <v>47.833363713192043</v>
      </c>
      <c r="M18" s="22">
        <f t="shared" si="1"/>
        <v>40.73110510878751</v>
      </c>
      <c r="N18" s="22">
        <f t="shared" si="2"/>
        <v>3.6687822095547418</v>
      </c>
      <c r="O18" s="22">
        <f t="shared" si="3"/>
        <v>2.2900889853679551</v>
      </c>
      <c r="P18" s="22">
        <f t="shared" si="4"/>
        <v>1.3753790577824914</v>
      </c>
      <c r="R18" s="24"/>
      <c r="S18" s="24">
        <f t="shared" si="6"/>
        <v>31078</v>
      </c>
      <c r="U18" s="22"/>
      <c r="V18" s="22">
        <f t="shared" si="7"/>
        <v>51.498831756342483</v>
      </c>
    </row>
    <row r="19" spans="1:22" x14ac:dyDescent="0.25">
      <c r="A19" s="1">
        <v>11</v>
      </c>
      <c r="B19" s="13" t="s">
        <v>52</v>
      </c>
      <c r="C19" s="2">
        <v>41845</v>
      </c>
      <c r="D19" s="2">
        <v>29584</v>
      </c>
      <c r="E19" s="2">
        <v>4870</v>
      </c>
      <c r="F19" s="2">
        <v>2212</v>
      </c>
      <c r="G19" s="2">
        <v>1085</v>
      </c>
      <c r="H19" s="2">
        <v>4596</v>
      </c>
      <c r="I19" s="2">
        <v>160</v>
      </c>
      <c r="J19" s="2">
        <f t="shared" si="5"/>
        <v>84352</v>
      </c>
      <c r="L19" s="22">
        <f t="shared" si="0"/>
        <v>49.607596737481032</v>
      </c>
      <c r="M19" s="22">
        <f t="shared" si="1"/>
        <v>35.072078907435511</v>
      </c>
      <c r="N19" s="22">
        <f t="shared" si="2"/>
        <v>5.7734256449165402</v>
      </c>
      <c r="O19" s="22">
        <f t="shared" si="3"/>
        <v>2.6223444613050075</v>
      </c>
      <c r="P19" s="22">
        <f t="shared" si="4"/>
        <v>1.28627655538695</v>
      </c>
      <c r="R19" s="24"/>
      <c r="S19" s="24">
        <f t="shared" si="6"/>
        <v>45142</v>
      </c>
      <c r="U19" s="22"/>
      <c r="V19" s="22">
        <f t="shared" si="7"/>
        <v>53.516217754172992</v>
      </c>
    </row>
    <row r="20" spans="1:22" x14ac:dyDescent="0.25">
      <c r="A20" s="1">
        <v>12</v>
      </c>
      <c r="B20" s="13" t="s">
        <v>52</v>
      </c>
      <c r="C20" s="2">
        <v>34471</v>
      </c>
      <c r="D20" s="2">
        <v>25526</v>
      </c>
      <c r="E20" s="2">
        <v>3529</v>
      </c>
      <c r="F20" s="2">
        <v>2443</v>
      </c>
      <c r="G20" s="2">
        <v>1502</v>
      </c>
      <c r="H20" s="2">
        <v>3449</v>
      </c>
      <c r="I20" s="2">
        <v>128</v>
      </c>
      <c r="J20" s="2">
        <f t="shared" si="5"/>
        <v>71048</v>
      </c>
      <c r="L20" s="22">
        <f t="shared" si="0"/>
        <v>48.517903389257967</v>
      </c>
      <c r="M20" s="22">
        <f t="shared" si="1"/>
        <v>35.927823443305932</v>
      </c>
      <c r="N20" s="22">
        <f t="shared" si="2"/>
        <v>4.9670645197612879</v>
      </c>
      <c r="O20" s="22">
        <f t="shared" si="3"/>
        <v>3.438520436887738</v>
      </c>
      <c r="P20" s="22">
        <f t="shared" si="4"/>
        <v>2.1140637315617612</v>
      </c>
      <c r="R20" s="24"/>
      <c r="S20" s="24">
        <f t="shared" si="6"/>
        <v>38416</v>
      </c>
      <c r="U20" s="22"/>
      <c r="V20" s="22">
        <f t="shared" si="7"/>
        <v>54.070487557707466</v>
      </c>
    </row>
    <row r="21" spans="1:22" x14ac:dyDescent="0.25">
      <c r="A21" s="1">
        <v>13</v>
      </c>
      <c r="B21" s="13" t="s">
        <v>52</v>
      </c>
      <c r="C21" s="2">
        <v>47862</v>
      </c>
      <c r="D21" s="2">
        <v>29863</v>
      </c>
      <c r="E21" s="2">
        <v>4822</v>
      </c>
      <c r="F21" s="2">
        <v>2642</v>
      </c>
      <c r="G21" s="2">
        <v>1096</v>
      </c>
      <c r="H21" s="2">
        <v>5688</v>
      </c>
      <c r="I21" s="2">
        <v>306</v>
      </c>
      <c r="J21" s="2">
        <f t="shared" si="5"/>
        <v>92279</v>
      </c>
      <c r="L21" s="22">
        <f t="shared" si="0"/>
        <v>51.866621874966135</v>
      </c>
      <c r="M21" s="22">
        <f t="shared" si="1"/>
        <v>32.361642410515934</v>
      </c>
      <c r="N21" s="22">
        <f t="shared" si="2"/>
        <v>5.2254575797310334</v>
      </c>
      <c r="O21" s="22">
        <f t="shared" si="3"/>
        <v>2.8630566000931958</v>
      </c>
      <c r="P21" s="22">
        <f t="shared" si="4"/>
        <v>1.1877025108637935</v>
      </c>
      <c r="R21" s="24"/>
      <c r="S21" s="24">
        <f t="shared" si="6"/>
        <v>51600</v>
      </c>
      <c r="U21" s="22"/>
      <c r="V21" s="22">
        <f t="shared" si="7"/>
        <v>55.917380985923124</v>
      </c>
    </row>
    <row r="22" spans="1:22" x14ac:dyDescent="0.25">
      <c r="A22" s="1">
        <v>14</v>
      </c>
      <c r="B22" s="13" t="s">
        <v>52</v>
      </c>
      <c r="C22" s="2">
        <v>38492</v>
      </c>
      <c r="D22" s="2">
        <v>31383</v>
      </c>
      <c r="E22" s="2">
        <v>5451</v>
      </c>
      <c r="F22" s="2">
        <v>2244</v>
      </c>
      <c r="G22" s="2">
        <v>1100</v>
      </c>
      <c r="H22" s="2">
        <v>4725</v>
      </c>
      <c r="I22" s="2">
        <v>144</v>
      </c>
      <c r="J22" s="2">
        <f t="shared" si="5"/>
        <v>83539</v>
      </c>
      <c r="L22" s="22">
        <f t="shared" si="0"/>
        <v>46.076682746980453</v>
      </c>
      <c r="M22" s="22">
        <f t="shared" si="1"/>
        <v>37.566884927997698</v>
      </c>
      <c r="N22" s="22">
        <f t="shared" si="2"/>
        <v>6.5250960629167212</v>
      </c>
      <c r="O22" s="22">
        <f t="shared" si="3"/>
        <v>2.6861705311291733</v>
      </c>
      <c r="P22" s="22">
        <f t="shared" si="4"/>
        <v>1.3167502603574379</v>
      </c>
      <c r="R22" s="24"/>
      <c r="S22" s="24">
        <f t="shared" si="6"/>
        <v>41836</v>
      </c>
      <c r="U22" s="22"/>
      <c r="V22" s="22">
        <f t="shared" si="7"/>
        <v>50.079603538467062</v>
      </c>
    </row>
    <row r="23" spans="1:22" x14ac:dyDescent="0.25">
      <c r="A23" s="1">
        <v>15</v>
      </c>
      <c r="B23" s="13" t="s">
        <v>52</v>
      </c>
      <c r="C23" s="2">
        <v>32580</v>
      </c>
      <c r="D23" s="2">
        <v>23908</v>
      </c>
      <c r="E23" s="2">
        <v>3834</v>
      </c>
      <c r="F23" s="2">
        <v>2041</v>
      </c>
      <c r="G23" s="2">
        <v>1175</v>
      </c>
      <c r="H23" s="2">
        <v>3444</v>
      </c>
      <c r="I23" s="2">
        <v>125</v>
      </c>
      <c r="J23" s="2">
        <f t="shared" si="5"/>
        <v>67107</v>
      </c>
      <c r="L23" s="22">
        <f t="shared" si="0"/>
        <v>48.54933166435692</v>
      </c>
      <c r="M23" s="22">
        <f t="shared" si="1"/>
        <v>35.626685740682788</v>
      </c>
      <c r="N23" s="22">
        <f t="shared" si="2"/>
        <v>5.7132638919933836</v>
      </c>
      <c r="O23" s="22">
        <f t="shared" si="3"/>
        <v>3.0414114771931393</v>
      </c>
      <c r="P23" s="22">
        <f t="shared" si="4"/>
        <v>1.7509350738373046</v>
      </c>
      <c r="R23" s="24"/>
      <c r="S23" s="24">
        <f t="shared" si="6"/>
        <v>35796</v>
      </c>
      <c r="U23" s="22"/>
      <c r="V23" s="22">
        <f t="shared" si="7"/>
        <v>53.341678215387368</v>
      </c>
    </row>
    <row r="24" spans="1:22" x14ac:dyDescent="0.25">
      <c r="A24" s="1">
        <v>16</v>
      </c>
      <c r="B24" s="13" t="s">
        <v>52</v>
      </c>
      <c r="C24" s="2">
        <f>23838-213</f>
        <v>23625</v>
      </c>
      <c r="D24" s="2">
        <f>25464-99</f>
        <v>25365</v>
      </c>
      <c r="E24" s="2">
        <f>2602-11</f>
        <v>2591</v>
      </c>
      <c r="F24" s="2">
        <f>1087-1</f>
        <v>1086</v>
      </c>
      <c r="G24" s="2">
        <f>653-1</f>
        <v>652</v>
      </c>
      <c r="H24" s="2">
        <f>3101-24</f>
        <v>3077</v>
      </c>
      <c r="I24" s="2">
        <v>93</v>
      </c>
      <c r="J24" s="2">
        <f t="shared" si="5"/>
        <v>56489</v>
      </c>
      <c r="L24" s="22">
        <f t="shared" si="0"/>
        <v>41.822301687054114</v>
      </c>
      <c r="M24" s="22">
        <f t="shared" si="1"/>
        <v>44.902547398608576</v>
      </c>
      <c r="N24" s="22">
        <f t="shared" si="2"/>
        <v>4.5867337003664428</v>
      </c>
      <c r="O24" s="22">
        <f t="shared" si="3"/>
        <v>1.9224981854874401</v>
      </c>
      <c r="P24" s="22">
        <f t="shared" si="4"/>
        <v>1.1542070137548903</v>
      </c>
      <c r="R24" s="24"/>
      <c r="S24" s="24">
        <f t="shared" si="6"/>
        <v>25363</v>
      </c>
      <c r="U24" s="22"/>
      <c r="V24" s="22">
        <f t="shared" si="7"/>
        <v>44.899006886296448</v>
      </c>
    </row>
    <row r="25" spans="1:22" x14ac:dyDescent="0.25">
      <c r="A25" s="1">
        <v>17</v>
      </c>
      <c r="B25" s="13" t="s">
        <v>53</v>
      </c>
      <c r="C25" s="2">
        <v>30563</v>
      </c>
      <c r="D25" s="2">
        <v>23607</v>
      </c>
      <c r="E25" s="2">
        <v>9446</v>
      </c>
      <c r="F25" s="2">
        <v>11267</v>
      </c>
      <c r="G25" s="2">
        <v>10437</v>
      </c>
      <c r="H25" s="2">
        <v>3756</v>
      </c>
      <c r="I25" s="2">
        <v>48</v>
      </c>
      <c r="J25" s="2">
        <f t="shared" si="5"/>
        <v>89124</v>
      </c>
      <c r="L25" s="22">
        <f t="shared" si="0"/>
        <v>34.292670885507832</v>
      </c>
      <c r="M25" s="22">
        <f t="shared" si="1"/>
        <v>26.487814730039048</v>
      </c>
      <c r="N25" s="22">
        <f t="shared" si="2"/>
        <v>10.598716395134868</v>
      </c>
      <c r="O25" s="22">
        <f t="shared" si="3"/>
        <v>12.641937076432836</v>
      </c>
      <c r="P25" s="22">
        <f t="shared" si="4"/>
        <v>11.710650329877474</v>
      </c>
      <c r="R25" s="24"/>
      <c r="S25" s="24">
        <f t="shared" si="6"/>
        <v>52267</v>
      </c>
      <c r="U25" s="22"/>
      <c r="V25" s="22">
        <f t="shared" si="7"/>
        <v>58.645258291818138</v>
      </c>
    </row>
    <row r="26" spans="1:22" x14ac:dyDescent="0.25">
      <c r="A26" s="1">
        <v>18</v>
      </c>
      <c r="B26" s="13" t="s">
        <v>54</v>
      </c>
      <c r="C26" s="2">
        <v>27224</v>
      </c>
      <c r="D26" s="2">
        <v>34881</v>
      </c>
      <c r="E26" s="2">
        <v>8393</v>
      </c>
      <c r="F26" s="2">
        <v>5105</v>
      </c>
      <c r="G26" s="2">
        <v>1831</v>
      </c>
      <c r="H26" s="2">
        <v>2405</v>
      </c>
      <c r="I26" s="2">
        <v>71</v>
      </c>
      <c r="J26" s="2">
        <f t="shared" si="5"/>
        <v>79910</v>
      </c>
      <c r="L26" s="22">
        <f t="shared" si="0"/>
        <v>34.068326867726192</v>
      </c>
      <c r="M26" s="22">
        <f t="shared" si="1"/>
        <v>43.650356651232634</v>
      </c>
      <c r="N26" s="22">
        <f t="shared" si="2"/>
        <v>10.503065949192841</v>
      </c>
      <c r="O26" s="22">
        <f t="shared" si="3"/>
        <v>6.3884369916155679</v>
      </c>
      <c r="P26" s="22">
        <f t="shared" si="4"/>
        <v>2.2913277437116757</v>
      </c>
      <c r="R26" s="24">
        <f>G26+C26</f>
        <v>29055</v>
      </c>
      <c r="S26" s="24"/>
      <c r="U26" s="22">
        <f>R26*100/J26</f>
        <v>36.359654611437868</v>
      </c>
      <c r="V26" s="22"/>
    </row>
    <row r="27" spans="1:22" x14ac:dyDescent="0.25">
      <c r="A27" s="1">
        <v>19</v>
      </c>
      <c r="B27" s="13" t="s">
        <v>55</v>
      </c>
      <c r="C27" s="2">
        <v>28582</v>
      </c>
      <c r="D27" s="2">
        <v>25524</v>
      </c>
      <c r="E27" s="2">
        <v>11251</v>
      </c>
      <c r="F27" s="2">
        <v>5639</v>
      </c>
      <c r="G27" s="2">
        <v>17593</v>
      </c>
      <c r="H27" s="2">
        <v>2988</v>
      </c>
      <c r="I27" s="2">
        <v>63</v>
      </c>
      <c r="J27" s="2">
        <f t="shared" si="5"/>
        <v>91640</v>
      </c>
      <c r="L27" s="22">
        <f t="shared" si="0"/>
        <v>31.189436927106069</v>
      </c>
      <c r="M27" s="22">
        <f t="shared" si="1"/>
        <v>27.852466171977301</v>
      </c>
      <c r="N27" s="22">
        <f t="shared" si="2"/>
        <v>12.277389786119599</v>
      </c>
      <c r="O27" s="22">
        <f t="shared" si="3"/>
        <v>6.1534264513312964</v>
      </c>
      <c r="P27" s="22">
        <f t="shared" si="4"/>
        <v>19.197948494107376</v>
      </c>
      <c r="R27" s="24">
        <f>G27+C27</f>
        <v>46175</v>
      </c>
      <c r="S27" s="24"/>
      <c r="U27" s="22">
        <f>R27*100/J27</f>
        <v>50.387385421213445</v>
      </c>
      <c r="V27" s="22"/>
    </row>
    <row r="28" spans="1:22" x14ac:dyDescent="0.25">
      <c r="A28" s="1">
        <v>20</v>
      </c>
      <c r="B28" s="13" t="s">
        <v>56</v>
      </c>
      <c r="C28" s="2">
        <v>38113</v>
      </c>
      <c r="D28" s="2">
        <v>36384</v>
      </c>
      <c r="E28" s="2">
        <v>11496</v>
      </c>
      <c r="F28" s="2">
        <v>6510</v>
      </c>
      <c r="G28" s="2">
        <v>5107</v>
      </c>
      <c r="H28" s="2">
        <v>3569</v>
      </c>
      <c r="I28" s="2">
        <v>23</v>
      </c>
      <c r="J28" s="2">
        <f t="shared" si="5"/>
        <v>101202</v>
      </c>
      <c r="L28" s="22">
        <f t="shared" si="0"/>
        <v>37.660322918519398</v>
      </c>
      <c r="M28" s="22">
        <f t="shared" si="1"/>
        <v>35.951858658919782</v>
      </c>
      <c r="N28" s="22">
        <f t="shared" si="2"/>
        <v>11.359459299223335</v>
      </c>
      <c r="O28" s="22">
        <f t="shared" si="3"/>
        <v>6.4326791960633187</v>
      </c>
      <c r="P28" s="22">
        <f t="shared" si="4"/>
        <v>5.0463429576490579</v>
      </c>
      <c r="R28" s="24">
        <f>G28+C28</f>
        <v>43220</v>
      </c>
      <c r="S28" s="24"/>
      <c r="U28" s="22">
        <f>R28*100/J28</f>
        <v>42.706665876168458</v>
      </c>
      <c r="V28" s="22"/>
    </row>
    <row r="29" spans="1:22" x14ac:dyDescent="0.25">
      <c r="A29" s="1">
        <v>21</v>
      </c>
      <c r="B29" s="13" t="s">
        <v>57</v>
      </c>
      <c r="C29" s="2">
        <v>34077</v>
      </c>
      <c r="D29" s="2">
        <v>26688</v>
      </c>
      <c r="E29" s="2">
        <v>12992</v>
      </c>
      <c r="F29" s="2">
        <v>3619</v>
      </c>
      <c r="G29" s="2">
        <v>2730</v>
      </c>
      <c r="H29" s="2">
        <v>2782</v>
      </c>
      <c r="I29" s="2">
        <v>336</v>
      </c>
      <c r="J29" s="2">
        <f t="shared" si="5"/>
        <v>83224</v>
      </c>
      <c r="L29" s="22">
        <f t="shared" si="0"/>
        <v>40.94612131116024</v>
      </c>
      <c r="M29" s="22">
        <f t="shared" si="1"/>
        <v>32.067672786696143</v>
      </c>
      <c r="N29" s="22">
        <f t="shared" si="2"/>
        <v>15.610881476497164</v>
      </c>
      <c r="O29" s="22">
        <f t="shared" si="3"/>
        <v>4.3485052388734022</v>
      </c>
      <c r="P29" s="22">
        <f t="shared" si="4"/>
        <v>3.2803037585311929</v>
      </c>
      <c r="R29" s="24"/>
      <c r="S29" s="24">
        <f>C29+G29+F29</f>
        <v>40426</v>
      </c>
      <c r="U29" s="22"/>
      <c r="V29" s="22">
        <f>S29*100/J29</f>
        <v>48.574930308564838</v>
      </c>
    </row>
    <row r="30" spans="1:22" x14ac:dyDescent="0.25">
      <c r="A30" s="1">
        <v>22</v>
      </c>
      <c r="B30" s="13" t="s">
        <v>58</v>
      </c>
      <c r="C30" s="2">
        <v>48296</v>
      </c>
      <c r="D30" s="2">
        <v>41916</v>
      </c>
      <c r="E30" s="2">
        <v>9147</v>
      </c>
      <c r="F30" s="2">
        <v>10132</v>
      </c>
      <c r="G30" s="2">
        <v>2260</v>
      </c>
      <c r="H30" s="2">
        <v>4767</v>
      </c>
      <c r="I30" s="2">
        <v>240</v>
      </c>
      <c r="J30" s="2">
        <f t="shared" si="5"/>
        <v>116758</v>
      </c>
      <c r="L30" s="22">
        <f t="shared" si="0"/>
        <v>41.364189177615238</v>
      </c>
      <c r="M30" s="22">
        <f t="shared" si="1"/>
        <v>35.899895510371877</v>
      </c>
      <c r="N30" s="22">
        <f t="shared" si="2"/>
        <v>7.8341526918926325</v>
      </c>
      <c r="O30" s="22">
        <f t="shared" si="3"/>
        <v>8.6777779681049694</v>
      </c>
      <c r="P30" s="22">
        <f t="shared" si="4"/>
        <v>1.9356275372993714</v>
      </c>
      <c r="R30" s="24">
        <f>G30+C30</f>
        <v>50556</v>
      </c>
      <c r="S30" s="21"/>
      <c r="U30" s="22">
        <f>R30*100/J30</f>
        <v>43.299816714914613</v>
      </c>
      <c r="V30" s="22"/>
    </row>
    <row r="31" spans="1:22" x14ac:dyDescent="0.25">
      <c r="A31" s="1">
        <v>23</v>
      </c>
      <c r="B31" s="13" t="s">
        <v>59</v>
      </c>
      <c r="C31" s="2">
        <f>44864+112+90</f>
        <v>45066</v>
      </c>
      <c r="D31" s="2">
        <f>45248+359+362</f>
        <v>45969</v>
      </c>
      <c r="E31" s="2">
        <f>9247+36+19</f>
        <v>9302</v>
      </c>
      <c r="F31" s="2">
        <f>2953+2+1</f>
        <v>2956</v>
      </c>
      <c r="G31" s="2">
        <f>971+1+2</f>
        <v>974</v>
      </c>
      <c r="H31" s="2">
        <f>3736+3+11</f>
        <v>3750</v>
      </c>
      <c r="I31" s="2">
        <f>3+1+1</f>
        <v>5</v>
      </c>
      <c r="J31" s="2">
        <f t="shared" si="5"/>
        <v>108022</v>
      </c>
      <c r="L31" s="22">
        <f t="shared" si="0"/>
        <v>41.719279406046915</v>
      </c>
      <c r="M31" s="22">
        <f t="shared" si="1"/>
        <v>42.555220232915516</v>
      </c>
      <c r="N31" s="22">
        <f t="shared" si="2"/>
        <v>8.6112088278313674</v>
      </c>
      <c r="O31" s="22">
        <f t="shared" si="3"/>
        <v>2.736479606006184</v>
      </c>
      <c r="P31" s="22">
        <f t="shared" si="4"/>
        <v>0.90166817870433802</v>
      </c>
      <c r="R31" s="24">
        <f>G31+C31</f>
        <v>46040</v>
      </c>
      <c r="S31" s="21"/>
      <c r="U31" s="22">
        <f>R31*100/J31</f>
        <v>42.620947584751256</v>
      </c>
      <c r="V31" s="22"/>
    </row>
    <row r="32" spans="1:22" x14ac:dyDescent="0.25">
      <c r="A32" s="1">
        <v>24</v>
      </c>
      <c r="B32" s="13" t="s">
        <v>60</v>
      </c>
      <c r="C32" s="2">
        <v>30146</v>
      </c>
      <c r="D32" s="2">
        <v>25140</v>
      </c>
      <c r="E32" s="2">
        <v>7506</v>
      </c>
      <c r="F32" s="2">
        <v>3105</v>
      </c>
      <c r="G32" s="2">
        <v>7457</v>
      </c>
      <c r="H32" s="2">
        <v>2824</v>
      </c>
      <c r="I32" s="2">
        <v>29</v>
      </c>
      <c r="J32" s="2">
        <f t="shared" si="5"/>
        <v>76207</v>
      </c>
      <c r="L32" s="22">
        <f t="shared" si="0"/>
        <v>39.558045848806543</v>
      </c>
      <c r="M32" s="22">
        <f t="shared" si="1"/>
        <v>32.989095489915627</v>
      </c>
      <c r="N32" s="22">
        <f t="shared" si="2"/>
        <v>9.8494888920965273</v>
      </c>
      <c r="O32" s="22">
        <f t="shared" si="3"/>
        <v>4.0744288582413688</v>
      </c>
      <c r="P32" s="22">
        <f t="shared" si="4"/>
        <v>9.7851903368456963</v>
      </c>
      <c r="R32" s="24">
        <f>G32+C32</f>
        <v>37603</v>
      </c>
      <c r="S32" s="21"/>
      <c r="U32" s="22">
        <f>R32*100/J32</f>
        <v>49.343236185652238</v>
      </c>
      <c r="V32" s="22"/>
    </row>
    <row r="33" spans="1:22" x14ac:dyDescent="0.25">
      <c r="A33" s="1">
        <v>25</v>
      </c>
      <c r="B33" s="13" t="s">
        <v>61</v>
      </c>
      <c r="C33" s="2">
        <v>24768</v>
      </c>
      <c r="D33" s="2">
        <v>29401</v>
      </c>
      <c r="E33" s="2">
        <v>4450</v>
      </c>
      <c r="F33" s="2">
        <v>2915</v>
      </c>
      <c r="G33" s="2">
        <v>1963</v>
      </c>
      <c r="H33" s="2">
        <v>2387</v>
      </c>
      <c r="I33" s="2">
        <v>47</v>
      </c>
      <c r="J33" s="2">
        <f t="shared" si="5"/>
        <v>65931</v>
      </c>
      <c r="L33" s="22">
        <f t="shared" si="0"/>
        <v>37.566546844428267</v>
      </c>
      <c r="M33" s="22">
        <f t="shared" si="1"/>
        <v>44.593590268614157</v>
      </c>
      <c r="N33" s="22">
        <f t="shared" si="2"/>
        <v>6.7494805175107313</v>
      </c>
      <c r="O33" s="22">
        <f t="shared" si="3"/>
        <v>4.4212889232682651</v>
      </c>
      <c r="P33" s="22">
        <f t="shared" si="4"/>
        <v>2.9773551136794527</v>
      </c>
      <c r="R33" s="24">
        <f>G33+C33</f>
        <v>26731</v>
      </c>
      <c r="S33" s="21"/>
      <c r="U33" s="22">
        <f>R33*100/J33</f>
        <v>40.543901958107718</v>
      </c>
      <c r="V33" s="22"/>
    </row>
    <row r="34" spans="1:22" x14ac:dyDescent="0.25">
      <c r="A34" s="1">
        <v>26</v>
      </c>
      <c r="B34" s="13" t="s">
        <v>62</v>
      </c>
      <c r="C34" s="2">
        <v>34235</v>
      </c>
      <c r="D34" s="2">
        <v>41784</v>
      </c>
      <c r="E34" s="2">
        <v>11458</v>
      </c>
      <c r="F34" s="2">
        <v>4456</v>
      </c>
      <c r="G34" s="2">
        <v>3884</v>
      </c>
      <c r="H34" s="2">
        <v>4056</v>
      </c>
      <c r="I34" s="2">
        <v>11</v>
      </c>
      <c r="J34" s="2">
        <f>SUM(C34:I34)</f>
        <v>99884</v>
      </c>
      <c r="L34" s="22">
        <f t="shared" si="0"/>
        <v>34.274758720115337</v>
      </c>
      <c r="M34" s="22">
        <f t="shared" si="1"/>
        <v>41.832525729846623</v>
      </c>
      <c r="N34" s="22">
        <f t="shared" si="2"/>
        <v>11.471306715790316</v>
      </c>
      <c r="O34" s="22">
        <f t="shared" si="3"/>
        <v>4.4611749629570303</v>
      </c>
      <c r="P34" s="22">
        <f t="shared" si="4"/>
        <v>3.8885106723799607</v>
      </c>
      <c r="R34" s="24">
        <f>G34+C34</f>
        <v>38119</v>
      </c>
      <c r="S34" s="21"/>
      <c r="U34" s="22">
        <f>R34*100/J34</f>
        <v>38.163269392495295</v>
      </c>
      <c r="V34" s="22"/>
    </row>
    <row r="35" spans="1:22" ht="15.75" x14ac:dyDescent="0.25">
      <c r="A35" s="14" t="s">
        <v>36</v>
      </c>
      <c r="B35" s="14" t="s">
        <v>63</v>
      </c>
      <c r="C35" s="9">
        <f t="shared" ref="C35:J35" si="8">SUM(C9:C34)</f>
        <v>925515</v>
      </c>
      <c r="D35" s="9">
        <f t="shared" si="8"/>
        <v>827488</v>
      </c>
      <c r="E35" s="9">
        <f t="shared" si="8"/>
        <v>210256</v>
      </c>
      <c r="F35" s="9">
        <f t="shared" si="8"/>
        <v>120629</v>
      </c>
      <c r="G35" s="9">
        <f t="shared" si="8"/>
        <v>108198</v>
      </c>
      <c r="H35" s="9">
        <f t="shared" si="8"/>
        <v>98739</v>
      </c>
      <c r="I35" s="9">
        <f t="shared" si="8"/>
        <v>2801</v>
      </c>
      <c r="J35" s="9">
        <f t="shared" si="8"/>
        <v>2293626</v>
      </c>
      <c r="L35" s="23"/>
      <c r="Q35" s="30"/>
      <c r="R35" s="31"/>
      <c r="S35" s="30"/>
      <c r="T35" s="29"/>
      <c r="U35" s="28"/>
    </row>
    <row r="36" spans="1:22" ht="15.75" x14ac:dyDescent="0.25">
      <c r="C36" s="10">
        <f>+C35/RP!$J$34</f>
        <v>0.40319615447281271</v>
      </c>
      <c r="D36" s="10">
        <f>+D35/RP!$J$34</f>
        <v>0.36049116380868901</v>
      </c>
      <c r="E36" s="10">
        <f>+E35/RP!$J$34</f>
        <v>9.159701426215211E-2</v>
      </c>
      <c r="F36" s="10">
        <f>+F35/RP!$J$34</f>
        <v>5.2551443161808209E-2</v>
      </c>
      <c r="G36" s="10">
        <f>+G35/RP!$J$34</f>
        <v>4.7135937852600319E-2</v>
      </c>
      <c r="H36" s="10">
        <f>+H35/RP!$J$34</f>
        <v>4.3015170036672615E-2</v>
      </c>
      <c r="I36" s="10">
        <f>+I35/RP!$J$34</f>
        <v>1.2202421664460851E-3</v>
      </c>
      <c r="J36" s="11">
        <v>1</v>
      </c>
    </row>
    <row r="38" spans="1:22" x14ac:dyDescent="0.25">
      <c r="J38" s="17">
        <f>+J24-56489</f>
        <v>0</v>
      </c>
    </row>
  </sheetData>
  <mergeCells count="6">
    <mergeCell ref="C1:V3"/>
    <mergeCell ref="A6:J6"/>
    <mergeCell ref="G4:I4"/>
    <mergeCell ref="L6:P6"/>
    <mergeCell ref="R6:S6"/>
    <mergeCell ref="U6:V6"/>
  </mergeCells>
  <pageMargins left="0.51181102362204722" right="0.70866141732283472" top="0.74803149606299213" bottom="0.74803149606299213" header="0.31496062992125984" footer="0.31496062992125984"/>
  <pageSetup scale="70" orientation="landscape" horizont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5"/>
  <sheetViews>
    <sheetView zoomScaleNormal="100" workbookViewId="0">
      <selection activeCell="N12" sqref="N12"/>
    </sheetView>
  </sheetViews>
  <sheetFormatPr baseColWidth="10" defaultRowHeight="15" x14ac:dyDescent="0.25"/>
  <cols>
    <col min="1" max="2" width="13.5703125" customWidth="1"/>
    <col min="3" max="8" width="9.28515625" customWidth="1"/>
    <col min="9" max="9" width="11.85546875" customWidth="1"/>
    <col min="10" max="10" width="12.140625" customWidth="1"/>
    <col min="11" max="11" width="2.7109375" customWidth="1"/>
  </cols>
  <sheetData>
    <row r="2" spans="1:16" x14ac:dyDescent="0.25">
      <c r="G2" s="37" t="s">
        <v>66</v>
      </c>
      <c r="H2" s="37"/>
      <c r="I2" s="37"/>
      <c r="M2" s="8"/>
    </row>
    <row r="4" spans="1:16" x14ac:dyDescent="0.25">
      <c r="A4" s="37" t="s">
        <v>67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</row>
    <row r="5" spans="1:16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37" t="s">
        <v>68</v>
      </c>
      <c r="M5" s="38"/>
      <c r="N5" s="38"/>
      <c r="O5" s="38"/>
      <c r="P5" s="38"/>
    </row>
    <row r="7" spans="1:16" ht="30" x14ac:dyDescent="0.25">
      <c r="A7" s="7" t="s">
        <v>8</v>
      </c>
      <c r="B7" s="7" t="s">
        <v>35</v>
      </c>
      <c r="C7" s="7" t="s">
        <v>0</v>
      </c>
      <c r="D7" s="7" t="s">
        <v>1</v>
      </c>
      <c r="E7" s="7" t="s">
        <v>2</v>
      </c>
      <c r="F7" s="7" t="s">
        <v>3</v>
      </c>
      <c r="G7" s="7" t="s">
        <v>4</v>
      </c>
      <c r="H7" s="7" t="s">
        <v>5</v>
      </c>
      <c r="I7" s="7" t="s">
        <v>6</v>
      </c>
      <c r="J7" s="7" t="s">
        <v>7</v>
      </c>
      <c r="K7" s="8"/>
      <c r="L7" s="7" t="s">
        <v>0</v>
      </c>
      <c r="M7" s="7" t="s">
        <v>1</v>
      </c>
      <c r="N7" s="7" t="s">
        <v>2</v>
      </c>
      <c r="O7" s="7" t="s">
        <v>3</v>
      </c>
      <c r="P7" s="7" t="s">
        <v>4</v>
      </c>
    </row>
    <row r="8" spans="1:16" x14ac:dyDescent="0.25">
      <c r="A8" s="3" t="s">
        <v>9</v>
      </c>
      <c r="B8" s="4">
        <v>152122</v>
      </c>
      <c r="C8" s="1">
        <v>42926</v>
      </c>
      <c r="D8" s="1">
        <v>41546</v>
      </c>
      <c r="E8" s="1">
        <v>7025</v>
      </c>
      <c r="F8" s="1">
        <v>6860</v>
      </c>
      <c r="G8" s="1">
        <v>6485</v>
      </c>
      <c r="H8" s="1">
        <v>4011</v>
      </c>
      <c r="I8" s="1">
        <v>25</v>
      </c>
      <c r="J8" s="1">
        <f>SUM(C8:I8)</f>
        <v>108878</v>
      </c>
      <c r="L8" s="5">
        <f>C8*100/J8</f>
        <v>39.425779312625139</v>
      </c>
      <c r="M8" s="5">
        <f t="shared" ref="M8:M25" si="0">D8*100/J8</f>
        <v>38.158305626481017</v>
      </c>
      <c r="N8" s="5">
        <f t="shared" ref="N8:N33" si="1">E8*100/J8</f>
        <v>6.4521758298278806</v>
      </c>
      <c r="O8" s="5">
        <f t="shared" ref="O8:O33" si="2">F8*100/J8</f>
        <v>6.3006300630063006</v>
      </c>
      <c r="P8" s="5">
        <f t="shared" ref="P8:P33" si="3">G8*100/J8</f>
        <v>5.9562078656845276</v>
      </c>
    </row>
    <row r="9" spans="1:16" x14ac:dyDescent="0.25">
      <c r="A9" s="3" t="s">
        <v>10</v>
      </c>
      <c r="B9" s="4">
        <v>132445</v>
      </c>
      <c r="C9" s="2">
        <v>33302</v>
      </c>
      <c r="D9" s="2">
        <v>33292</v>
      </c>
      <c r="E9" s="2">
        <v>8715</v>
      </c>
      <c r="F9" s="2">
        <v>7473</v>
      </c>
      <c r="G9" s="2">
        <v>3315</v>
      </c>
      <c r="H9" s="2">
        <v>5291</v>
      </c>
      <c r="I9" s="2">
        <v>45</v>
      </c>
      <c r="J9" s="1">
        <f>SUM(C9:I9)</f>
        <v>91433</v>
      </c>
      <c r="L9" s="5">
        <f t="shared" ref="L9:L33" si="4">C9*100/J9</f>
        <v>36.422298294926343</v>
      </c>
      <c r="M9" s="5">
        <f t="shared" si="0"/>
        <v>36.411361324685835</v>
      </c>
      <c r="N9" s="5">
        <f t="shared" si="1"/>
        <v>9.5315695645992147</v>
      </c>
      <c r="O9" s="5">
        <f t="shared" si="2"/>
        <v>8.1731978607286209</v>
      </c>
      <c r="P9" s="5">
        <f t="shared" si="3"/>
        <v>3.625605634727068</v>
      </c>
    </row>
    <row r="10" spans="1:16" x14ac:dyDescent="0.25">
      <c r="A10" s="3" t="s">
        <v>11</v>
      </c>
      <c r="B10" s="4">
        <v>150482</v>
      </c>
      <c r="C10" s="2">
        <v>41514</v>
      </c>
      <c r="D10" s="2">
        <v>41362</v>
      </c>
      <c r="E10" s="2">
        <v>9233</v>
      </c>
      <c r="F10" s="2">
        <v>2983</v>
      </c>
      <c r="G10" s="2">
        <v>3797</v>
      </c>
      <c r="H10" s="2">
        <v>4567</v>
      </c>
      <c r="I10" s="2">
        <v>78</v>
      </c>
      <c r="J10" s="1">
        <f>SUM(C10:I10)</f>
        <v>103534</v>
      </c>
      <c r="L10" s="5">
        <f t="shared" si="4"/>
        <v>40.096972975061334</v>
      </c>
      <c r="M10" s="5">
        <f t="shared" si="0"/>
        <v>39.950161299669674</v>
      </c>
      <c r="N10" s="5">
        <f t="shared" si="1"/>
        <v>8.9178434137577991</v>
      </c>
      <c r="O10" s="5">
        <f t="shared" si="2"/>
        <v>2.8811791295613034</v>
      </c>
      <c r="P10" s="5">
        <f t="shared" si="3"/>
        <v>3.667394285935055</v>
      </c>
    </row>
    <row r="11" spans="1:16" x14ac:dyDescent="0.25">
      <c r="A11" s="3" t="s">
        <v>12</v>
      </c>
      <c r="B11" s="4">
        <v>154442</v>
      </c>
      <c r="C11" s="2">
        <v>46263</v>
      </c>
      <c r="D11" s="2">
        <v>41195</v>
      </c>
      <c r="E11" s="2">
        <v>10026</v>
      </c>
      <c r="F11" s="2">
        <v>7336</v>
      </c>
      <c r="G11" s="2">
        <v>2653</v>
      </c>
      <c r="H11" s="2">
        <v>4310</v>
      </c>
      <c r="I11" s="2">
        <v>16</v>
      </c>
      <c r="J11" s="1">
        <f t="shared" ref="J11:J33" si="5">SUM(C11:I11)</f>
        <v>111799</v>
      </c>
      <c r="L11" s="5">
        <f t="shared" si="4"/>
        <v>41.380513242515583</v>
      </c>
      <c r="M11" s="5">
        <f t="shared" si="0"/>
        <v>36.847377883523109</v>
      </c>
      <c r="N11" s="5">
        <f t="shared" si="1"/>
        <v>8.9678798558126633</v>
      </c>
      <c r="O11" s="5">
        <f t="shared" si="2"/>
        <v>6.5617760445084485</v>
      </c>
      <c r="P11" s="5">
        <f t="shared" si="3"/>
        <v>2.3730087031189901</v>
      </c>
    </row>
    <row r="12" spans="1:16" x14ac:dyDescent="0.25">
      <c r="A12" s="3" t="s">
        <v>13</v>
      </c>
      <c r="B12" s="4">
        <v>150922</v>
      </c>
      <c r="C12" s="2">
        <v>31676</v>
      </c>
      <c r="D12" s="2">
        <v>31004</v>
      </c>
      <c r="E12" s="2">
        <v>10814</v>
      </c>
      <c r="F12" s="2">
        <v>10224</v>
      </c>
      <c r="G12" s="2">
        <v>5561</v>
      </c>
      <c r="H12" s="2">
        <v>3849</v>
      </c>
      <c r="I12" s="2">
        <v>46</v>
      </c>
      <c r="J12" s="1">
        <f t="shared" si="5"/>
        <v>93174</v>
      </c>
      <c r="L12" s="5">
        <f t="shared" si="4"/>
        <v>33.996608495932342</v>
      </c>
      <c r="M12" s="5">
        <f t="shared" si="0"/>
        <v>33.275377251164485</v>
      </c>
      <c r="N12" s="5">
        <f t="shared" si="1"/>
        <v>11.606242084701741</v>
      </c>
      <c r="O12" s="5">
        <f t="shared" si="2"/>
        <v>10.97301822396806</v>
      </c>
      <c r="P12" s="5">
        <f t="shared" si="3"/>
        <v>5.9684032026101699</v>
      </c>
    </row>
    <row r="13" spans="1:16" ht="15.75" x14ac:dyDescent="0.25">
      <c r="A13" s="3" t="s">
        <v>14</v>
      </c>
      <c r="B13" s="4">
        <v>148729</v>
      </c>
      <c r="C13" s="2">
        <v>48085</v>
      </c>
      <c r="D13" s="2">
        <v>30487</v>
      </c>
      <c r="E13" s="2">
        <v>6805</v>
      </c>
      <c r="F13" s="2">
        <v>1934</v>
      </c>
      <c r="G13" s="2">
        <v>10198</v>
      </c>
      <c r="H13" s="2">
        <v>3071</v>
      </c>
      <c r="I13" s="2">
        <v>24</v>
      </c>
      <c r="J13" s="1">
        <f>SUM(C13:I13)</f>
        <v>100604</v>
      </c>
      <c r="L13" s="5">
        <f t="shared" si="4"/>
        <v>47.796310285873325</v>
      </c>
      <c r="M13" s="5">
        <f t="shared" si="0"/>
        <v>30.303964057095147</v>
      </c>
      <c r="N13" s="5">
        <f t="shared" si="1"/>
        <v>6.7641445668164284</v>
      </c>
      <c r="O13" s="5">
        <f t="shared" si="2"/>
        <v>1.922388771818218</v>
      </c>
      <c r="P13" s="18">
        <f t="shared" si="3"/>
        <v>10.136773885730189</v>
      </c>
    </row>
    <row r="14" spans="1:16" ht="15.75" x14ac:dyDescent="0.25">
      <c r="A14" s="3" t="s">
        <v>15</v>
      </c>
      <c r="B14" s="4">
        <v>176191</v>
      </c>
      <c r="C14" s="2">
        <v>30498</v>
      </c>
      <c r="D14" s="2">
        <v>28763</v>
      </c>
      <c r="E14" s="2">
        <v>17588</v>
      </c>
      <c r="F14" s="2">
        <v>8355</v>
      </c>
      <c r="G14" s="2">
        <v>5055</v>
      </c>
      <c r="H14" s="2">
        <v>4155</v>
      </c>
      <c r="I14" s="2">
        <v>63</v>
      </c>
      <c r="J14" s="1">
        <f t="shared" si="5"/>
        <v>94477</v>
      </c>
      <c r="L14" s="5">
        <f t="shared" si="4"/>
        <v>32.28087259332959</v>
      </c>
      <c r="M14" s="5">
        <f t="shared" si="0"/>
        <v>30.444446796574827</v>
      </c>
      <c r="N14" s="6">
        <f t="shared" si="1"/>
        <v>18.616171131598168</v>
      </c>
      <c r="O14" s="5">
        <f t="shared" si="2"/>
        <v>8.8434222085798666</v>
      </c>
      <c r="P14" s="5">
        <f t="shared" si="3"/>
        <v>5.3505085893921276</v>
      </c>
    </row>
    <row r="15" spans="1:16" x14ac:dyDescent="0.25">
      <c r="A15" s="3" t="s">
        <v>16</v>
      </c>
      <c r="B15" s="4">
        <v>161937</v>
      </c>
      <c r="C15" s="2">
        <v>32719</v>
      </c>
      <c r="D15" s="2">
        <v>26360</v>
      </c>
      <c r="E15" s="2">
        <v>8367</v>
      </c>
      <c r="F15" s="2">
        <v>3156</v>
      </c>
      <c r="G15" s="2">
        <v>5365</v>
      </c>
      <c r="H15" s="2">
        <v>4827</v>
      </c>
      <c r="I15" s="2">
        <v>515</v>
      </c>
      <c r="J15" s="1">
        <f t="shared" si="5"/>
        <v>81309</v>
      </c>
      <c r="L15" s="5">
        <f t="shared" si="4"/>
        <v>40.240317799997541</v>
      </c>
      <c r="M15" s="5">
        <f t="shared" si="0"/>
        <v>32.419535352789971</v>
      </c>
      <c r="N15" s="5">
        <f t="shared" si="1"/>
        <v>10.290373759362431</v>
      </c>
      <c r="O15" s="5">
        <f t="shared" si="2"/>
        <v>3.8814891340442017</v>
      </c>
      <c r="P15" s="5">
        <f t="shared" si="3"/>
        <v>6.5982855526448487</v>
      </c>
    </row>
    <row r="16" spans="1:16" x14ac:dyDescent="0.25">
      <c r="A16" s="3" t="s">
        <v>17</v>
      </c>
      <c r="B16" s="4">
        <v>167237</v>
      </c>
      <c r="C16" s="2">
        <v>30419</v>
      </c>
      <c r="D16" s="2">
        <v>32198</v>
      </c>
      <c r="E16" s="2">
        <v>8822</v>
      </c>
      <c r="F16" s="2">
        <v>3087</v>
      </c>
      <c r="G16" s="2">
        <v>3977</v>
      </c>
      <c r="H16" s="2">
        <v>3955</v>
      </c>
      <c r="I16" s="2">
        <v>100</v>
      </c>
      <c r="J16" s="1">
        <f t="shared" si="5"/>
        <v>82558</v>
      </c>
      <c r="L16" s="5">
        <f t="shared" si="4"/>
        <v>36.845611570047723</v>
      </c>
      <c r="M16" s="5">
        <f t="shared" si="0"/>
        <v>39.000460282468083</v>
      </c>
      <c r="N16" s="5">
        <f t="shared" si="1"/>
        <v>10.685820877443737</v>
      </c>
      <c r="O16" s="5">
        <f t="shared" si="2"/>
        <v>3.7391894183483125</v>
      </c>
      <c r="P16" s="5">
        <f t="shared" si="3"/>
        <v>4.8172194093849177</v>
      </c>
    </row>
    <row r="17" spans="1:16" x14ac:dyDescent="0.25">
      <c r="A17" s="3" t="s">
        <v>18</v>
      </c>
      <c r="B17" s="4">
        <v>145070</v>
      </c>
      <c r="C17" s="2">
        <v>28877</v>
      </c>
      <c r="D17" s="2">
        <v>24589</v>
      </c>
      <c r="E17" s="2">
        <v>2214</v>
      </c>
      <c r="F17" s="2">
        <v>1383</v>
      </c>
      <c r="G17" s="2">
        <v>831</v>
      </c>
      <c r="H17" s="2">
        <v>2412</v>
      </c>
      <c r="I17" s="2">
        <v>63</v>
      </c>
      <c r="J17" s="1">
        <f t="shared" si="5"/>
        <v>60369</v>
      </c>
      <c r="L17" s="5">
        <f t="shared" si="4"/>
        <v>47.83415329059617</v>
      </c>
      <c r="M17" s="5">
        <f t="shared" si="0"/>
        <v>40.731169971342908</v>
      </c>
      <c r="N17" s="5">
        <f t="shared" si="1"/>
        <v>3.6674452119465291</v>
      </c>
      <c r="O17" s="5">
        <f t="shared" si="2"/>
        <v>2.2909108979774389</v>
      </c>
      <c r="P17" s="5">
        <f t="shared" si="3"/>
        <v>1.3765343139690902</v>
      </c>
    </row>
    <row r="18" spans="1:16" x14ac:dyDescent="0.25">
      <c r="A18" s="3" t="s">
        <v>19</v>
      </c>
      <c r="B18" s="4">
        <v>189516</v>
      </c>
      <c r="C18" s="2">
        <v>41922</v>
      </c>
      <c r="D18" s="2">
        <v>29673</v>
      </c>
      <c r="E18" s="2">
        <v>4885</v>
      </c>
      <c r="F18" s="2">
        <v>2221</v>
      </c>
      <c r="G18" s="2">
        <v>1088</v>
      </c>
      <c r="H18" s="2">
        <v>4606</v>
      </c>
      <c r="I18" s="2">
        <v>161</v>
      </c>
      <c r="J18" s="1">
        <f t="shared" si="5"/>
        <v>84556</v>
      </c>
      <c r="L18" s="5">
        <f t="shared" si="4"/>
        <v>49.578977245848904</v>
      </c>
      <c r="M18" s="5">
        <f t="shared" si="0"/>
        <v>35.092719617768104</v>
      </c>
      <c r="N18" s="5">
        <f t="shared" si="1"/>
        <v>5.7772363877193813</v>
      </c>
      <c r="O18" s="5">
        <f t="shared" si="2"/>
        <v>2.626661620701074</v>
      </c>
      <c r="P18" s="5">
        <f t="shared" si="3"/>
        <v>1.286721226169639</v>
      </c>
    </row>
    <row r="19" spans="1:16" x14ac:dyDescent="0.25">
      <c r="A19" s="3" t="s">
        <v>20</v>
      </c>
      <c r="B19" s="4">
        <v>164627</v>
      </c>
      <c r="C19" s="2">
        <v>34484</v>
      </c>
      <c r="D19" s="2">
        <v>25546</v>
      </c>
      <c r="E19" s="2">
        <v>3529</v>
      </c>
      <c r="F19" s="2">
        <v>2444</v>
      </c>
      <c r="G19" s="2">
        <v>1503</v>
      </c>
      <c r="H19" s="2">
        <v>3449</v>
      </c>
      <c r="I19" s="2">
        <v>128</v>
      </c>
      <c r="J19" s="1">
        <f t="shared" si="5"/>
        <v>71083</v>
      </c>
      <c r="L19" s="5">
        <f t="shared" si="4"/>
        <v>48.512302519589774</v>
      </c>
      <c r="M19" s="5">
        <f t="shared" si="0"/>
        <v>35.938269347101276</v>
      </c>
      <c r="N19" s="5">
        <f t="shared" si="1"/>
        <v>4.9646188258796053</v>
      </c>
      <c r="O19" s="5">
        <f t="shared" si="2"/>
        <v>3.4382341769480749</v>
      </c>
      <c r="P19" s="5">
        <f t="shared" si="3"/>
        <v>2.114429610455383</v>
      </c>
    </row>
    <row r="20" spans="1:16" x14ac:dyDescent="0.25">
      <c r="A20" s="3" t="s">
        <v>21</v>
      </c>
      <c r="B20" s="4">
        <v>199717</v>
      </c>
      <c r="C20" s="2">
        <v>47879</v>
      </c>
      <c r="D20" s="2">
        <v>29884</v>
      </c>
      <c r="E20" s="2">
        <v>4826</v>
      </c>
      <c r="F20" s="2">
        <v>2644</v>
      </c>
      <c r="G20" s="2">
        <v>1097</v>
      </c>
      <c r="H20" s="2">
        <v>5689</v>
      </c>
      <c r="I20" s="2">
        <v>306</v>
      </c>
      <c r="J20" s="1">
        <f t="shared" si="5"/>
        <v>92325</v>
      </c>
      <c r="L20" s="5">
        <f t="shared" si="4"/>
        <v>51.859193067966423</v>
      </c>
      <c r="M20" s="5">
        <f t="shared" si="0"/>
        <v>32.368264283780121</v>
      </c>
      <c r="N20" s="5">
        <f t="shared" si="1"/>
        <v>5.2271865691849442</v>
      </c>
      <c r="O20" s="5">
        <f t="shared" si="2"/>
        <v>2.8637963715136747</v>
      </c>
      <c r="P20" s="5">
        <f t="shared" si="3"/>
        <v>1.1881938803141077</v>
      </c>
    </row>
    <row r="21" spans="1:16" x14ac:dyDescent="0.25">
      <c r="A21" s="3" t="s">
        <v>22</v>
      </c>
      <c r="B21" s="4">
        <v>180176</v>
      </c>
      <c r="C21" s="2">
        <v>38499</v>
      </c>
      <c r="D21" s="2">
        <v>31389</v>
      </c>
      <c r="E21" s="2">
        <v>5451</v>
      </c>
      <c r="F21" s="2">
        <v>2244</v>
      </c>
      <c r="G21" s="2">
        <v>1100</v>
      </c>
      <c r="H21" s="2">
        <v>4725</v>
      </c>
      <c r="I21" s="2">
        <v>144</v>
      </c>
      <c r="J21" s="1">
        <f t="shared" si="5"/>
        <v>83552</v>
      </c>
      <c r="L21" s="5">
        <f t="shared" si="4"/>
        <v>46.07789161240904</v>
      </c>
      <c r="M21" s="5">
        <f t="shared" si="0"/>
        <v>37.568220988127152</v>
      </c>
      <c r="N21" s="5">
        <f t="shared" si="1"/>
        <v>6.5240808119494442</v>
      </c>
      <c r="O21" s="5">
        <f t="shared" si="2"/>
        <v>2.6857525852163922</v>
      </c>
      <c r="P21" s="5">
        <f t="shared" si="3"/>
        <v>1.3165453849099962</v>
      </c>
    </row>
    <row r="22" spans="1:16" x14ac:dyDescent="0.25">
      <c r="A22" s="3" t="s">
        <v>23</v>
      </c>
      <c r="B22" s="4">
        <v>151879</v>
      </c>
      <c r="C22" s="2">
        <v>32609</v>
      </c>
      <c r="D22" s="2">
        <v>23937</v>
      </c>
      <c r="E22" s="2">
        <v>3838</v>
      </c>
      <c r="F22" s="2">
        <v>2044</v>
      </c>
      <c r="G22" s="2">
        <v>1176</v>
      </c>
      <c r="H22" s="2">
        <v>3447</v>
      </c>
      <c r="I22" s="2">
        <v>125</v>
      </c>
      <c r="J22" s="1">
        <f t="shared" si="5"/>
        <v>67176</v>
      </c>
      <c r="L22" s="5">
        <f t="shared" si="4"/>
        <v>48.542634274145527</v>
      </c>
      <c r="M22" s="5">
        <f t="shared" si="0"/>
        <v>35.633261879242589</v>
      </c>
      <c r="N22" s="5">
        <f t="shared" si="1"/>
        <v>5.7133500059545073</v>
      </c>
      <c r="O22" s="5">
        <f t="shared" si="2"/>
        <v>3.0427533642967726</v>
      </c>
      <c r="P22" s="5">
        <f t="shared" si="3"/>
        <v>1.7506252232940336</v>
      </c>
    </row>
    <row r="23" spans="1:16" x14ac:dyDescent="0.25">
      <c r="A23" s="3" t="s">
        <v>24</v>
      </c>
      <c r="B23" s="4">
        <v>134569</v>
      </c>
      <c r="C23" s="2">
        <f>23850-213</f>
        <v>23637</v>
      </c>
      <c r="D23" s="2">
        <f>25469-99</f>
        <v>25370</v>
      </c>
      <c r="E23" s="2">
        <f>2603-11</f>
        <v>2592</v>
      </c>
      <c r="F23" s="2">
        <f>1087-1</f>
        <v>1086</v>
      </c>
      <c r="G23" s="2">
        <f>653-1</f>
        <v>652</v>
      </c>
      <c r="H23" s="2">
        <f>3101-24</f>
        <v>3077</v>
      </c>
      <c r="I23" s="2">
        <v>93</v>
      </c>
      <c r="J23" s="1">
        <f t="shared" si="5"/>
        <v>56507</v>
      </c>
      <c r="L23" s="5">
        <f t="shared" si="4"/>
        <v>41.830215725485338</v>
      </c>
      <c r="M23" s="5">
        <f t="shared" si="0"/>
        <v>44.897092395632399</v>
      </c>
      <c r="N23" s="5">
        <f t="shared" si="1"/>
        <v>4.5870423133417102</v>
      </c>
      <c r="O23" s="5">
        <f t="shared" si="2"/>
        <v>1.9218857840621515</v>
      </c>
      <c r="P23" s="5">
        <f t="shared" si="3"/>
        <v>1.1538393473374979</v>
      </c>
    </row>
    <row r="24" spans="1:16" x14ac:dyDescent="0.25">
      <c r="A24" s="3" t="s">
        <v>25</v>
      </c>
      <c r="B24" s="4">
        <v>141706</v>
      </c>
      <c r="C24" s="2">
        <v>30450</v>
      </c>
      <c r="D24" s="2">
        <v>23558</v>
      </c>
      <c r="E24" s="2">
        <v>9362</v>
      </c>
      <c r="F24" s="2">
        <v>11158</v>
      </c>
      <c r="G24" s="2">
        <v>10404</v>
      </c>
      <c r="H24" s="2">
        <v>3735</v>
      </c>
      <c r="I24" s="2">
        <v>48</v>
      </c>
      <c r="J24" s="1">
        <f t="shared" si="5"/>
        <v>88715</v>
      </c>
      <c r="L24" s="5">
        <f t="shared" si="4"/>
        <v>34.32339514174604</v>
      </c>
      <c r="M24" s="5">
        <f t="shared" si="0"/>
        <v>26.554697627233274</v>
      </c>
      <c r="N24" s="5">
        <f t="shared" si="1"/>
        <v>10.552894099081328</v>
      </c>
      <c r="O24" s="5">
        <f t="shared" si="2"/>
        <v>12.577354449642112</v>
      </c>
      <c r="P24" s="5">
        <f t="shared" si="3"/>
        <v>11.727441808036973</v>
      </c>
    </row>
    <row r="25" spans="1:16" x14ac:dyDescent="0.25">
      <c r="A25" s="3" t="s">
        <v>26</v>
      </c>
      <c r="B25" s="4">
        <v>132256</v>
      </c>
      <c r="C25" s="2">
        <v>27257</v>
      </c>
      <c r="D25" s="2">
        <v>34925</v>
      </c>
      <c r="E25" s="2">
        <v>8396</v>
      </c>
      <c r="F25" s="2">
        <v>5107</v>
      </c>
      <c r="G25" s="2">
        <v>1834</v>
      </c>
      <c r="H25" s="2">
        <v>2408</v>
      </c>
      <c r="I25" s="2">
        <v>71</v>
      </c>
      <c r="J25" s="1">
        <f t="shared" si="5"/>
        <v>79998</v>
      </c>
      <c r="L25" s="5">
        <f>C25*100/J25</f>
        <v>34.072101802545063</v>
      </c>
      <c r="M25" s="5">
        <f t="shared" si="0"/>
        <v>43.657341433535841</v>
      </c>
      <c r="N25" s="5">
        <f t="shared" si="1"/>
        <v>10.49526238155954</v>
      </c>
      <c r="O25" s="5">
        <f t="shared" si="2"/>
        <v>6.3839095977399438</v>
      </c>
      <c r="P25" s="5">
        <f t="shared" si="3"/>
        <v>2.2925573139328481</v>
      </c>
    </row>
    <row r="26" spans="1:16" x14ac:dyDescent="0.25">
      <c r="A26" s="3" t="s">
        <v>27</v>
      </c>
      <c r="B26" s="4">
        <v>143954</v>
      </c>
      <c r="C26" s="2">
        <v>28609</v>
      </c>
      <c r="D26" s="2">
        <v>25550</v>
      </c>
      <c r="E26" s="2">
        <v>11254</v>
      </c>
      <c r="F26" s="2">
        <v>5643</v>
      </c>
      <c r="G26" s="2">
        <v>17602</v>
      </c>
      <c r="H26" s="2">
        <v>2990</v>
      </c>
      <c r="I26" s="2">
        <v>63</v>
      </c>
      <c r="J26" s="1">
        <f t="shared" si="5"/>
        <v>91711</v>
      </c>
      <c r="L26" s="5">
        <f t="shared" si="4"/>
        <v>31.194731275419525</v>
      </c>
      <c r="M26" s="5">
        <f t="shared" ref="M26:M33" si="6">D26*100/J26</f>
        <v>27.859253524658982</v>
      </c>
      <c r="N26" s="5">
        <f t="shared" si="1"/>
        <v>12.27115613176173</v>
      </c>
      <c r="O26" s="5">
        <f t="shared" si="2"/>
        <v>6.1530241737632343</v>
      </c>
      <c r="P26" s="5">
        <f t="shared" si="3"/>
        <v>19.192899434091874</v>
      </c>
    </row>
    <row r="27" spans="1:16" x14ac:dyDescent="0.25">
      <c r="A27" s="3" t="s">
        <v>28</v>
      </c>
      <c r="B27" s="4">
        <v>144118</v>
      </c>
      <c r="C27" s="2">
        <v>38164</v>
      </c>
      <c r="D27" s="2">
        <v>36437</v>
      </c>
      <c r="E27" s="2">
        <v>11500</v>
      </c>
      <c r="F27" s="2">
        <v>6512</v>
      </c>
      <c r="G27" s="2">
        <v>5107</v>
      </c>
      <c r="H27" s="2">
        <v>3576</v>
      </c>
      <c r="I27" s="2">
        <v>23</v>
      </c>
      <c r="J27" s="1">
        <f t="shared" si="5"/>
        <v>101319</v>
      </c>
      <c r="L27" s="5">
        <f t="shared" si="4"/>
        <v>37.667170027339395</v>
      </c>
      <c r="M27" s="5">
        <f t="shared" si="6"/>
        <v>35.962652612047101</v>
      </c>
      <c r="N27" s="5">
        <f t="shared" si="1"/>
        <v>11.350289679132246</v>
      </c>
      <c r="O27" s="5">
        <f t="shared" si="2"/>
        <v>6.4272249035225375</v>
      </c>
      <c r="P27" s="5">
        <f t="shared" si="3"/>
        <v>5.0405155992459463</v>
      </c>
    </row>
    <row r="28" spans="1:16" x14ac:dyDescent="0.25">
      <c r="A28" s="3" t="s">
        <v>29</v>
      </c>
      <c r="B28" s="4">
        <v>166783</v>
      </c>
      <c r="C28" s="2">
        <v>34121</v>
      </c>
      <c r="D28" s="2">
        <v>26717</v>
      </c>
      <c r="E28" s="2">
        <v>13004</v>
      </c>
      <c r="F28" s="2">
        <v>3623</v>
      </c>
      <c r="G28" s="2">
        <v>2733</v>
      </c>
      <c r="H28" s="2">
        <v>2786</v>
      </c>
      <c r="I28" s="2">
        <v>336</v>
      </c>
      <c r="J28" s="1">
        <f t="shared" si="5"/>
        <v>83320</v>
      </c>
      <c r="L28" s="5">
        <f t="shared" si="4"/>
        <v>40.951752280364857</v>
      </c>
      <c r="M28" s="5">
        <f t="shared" si="6"/>
        <v>32.065530484877577</v>
      </c>
      <c r="N28" s="5">
        <f t="shared" si="1"/>
        <v>15.607297167546808</v>
      </c>
      <c r="O28" s="5">
        <f t="shared" si="2"/>
        <v>4.3482957273163709</v>
      </c>
      <c r="P28" s="5">
        <f t="shared" si="3"/>
        <v>3.2801248199711952</v>
      </c>
    </row>
    <row r="29" spans="1:16" ht="15.75" x14ac:dyDescent="0.25">
      <c r="A29" s="3" t="s">
        <v>30</v>
      </c>
      <c r="B29" s="4">
        <v>195537</v>
      </c>
      <c r="C29" s="2">
        <v>48296</v>
      </c>
      <c r="D29" s="2">
        <v>41916</v>
      </c>
      <c r="E29" s="2">
        <v>9147</v>
      </c>
      <c r="F29" s="2">
        <v>10132</v>
      </c>
      <c r="G29" s="2">
        <v>2260</v>
      </c>
      <c r="H29" s="2">
        <v>4767</v>
      </c>
      <c r="I29" s="2">
        <v>240</v>
      </c>
      <c r="J29" s="1">
        <f t="shared" si="5"/>
        <v>116758</v>
      </c>
      <c r="L29" s="5">
        <f t="shared" si="4"/>
        <v>41.364189177615238</v>
      </c>
      <c r="M29" s="5">
        <f t="shared" si="6"/>
        <v>35.899895510371877</v>
      </c>
      <c r="N29" s="5">
        <f t="shared" si="1"/>
        <v>7.8341526918926325</v>
      </c>
      <c r="O29" s="18">
        <f t="shared" si="2"/>
        <v>8.6777779681049694</v>
      </c>
      <c r="P29" s="5">
        <f t="shared" si="3"/>
        <v>1.9356275372993714</v>
      </c>
    </row>
    <row r="30" spans="1:16" x14ac:dyDescent="0.25">
      <c r="A30" s="3" t="s">
        <v>31</v>
      </c>
      <c r="B30" s="4">
        <v>167292</v>
      </c>
      <c r="C30" s="2">
        <f>44880+112+90</f>
        <v>45082</v>
      </c>
      <c r="D30" s="2">
        <f>45267+359+362</f>
        <v>45988</v>
      </c>
      <c r="E30" s="2">
        <f>9251+36+19</f>
        <v>9306</v>
      </c>
      <c r="F30" s="2">
        <f>2954+2+1</f>
        <v>2957</v>
      </c>
      <c r="G30" s="2">
        <f>971+1+2</f>
        <v>974</v>
      </c>
      <c r="H30" s="2">
        <f>3737+3+11</f>
        <v>3751</v>
      </c>
      <c r="I30" s="2">
        <v>3</v>
      </c>
      <c r="J30" s="1">
        <f t="shared" si="5"/>
        <v>108061</v>
      </c>
      <c r="L30" s="5">
        <f t="shared" si="4"/>
        <v>41.719029066915908</v>
      </c>
      <c r="M30" s="5">
        <f t="shared" si="6"/>
        <v>42.557444406400087</v>
      </c>
      <c r="N30" s="5">
        <f t="shared" si="1"/>
        <v>8.6118025929798918</v>
      </c>
      <c r="O30" s="5">
        <f t="shared" si="2"/>
        <v>2.7364173938793828</v>
      </c>
      <c r="P30" s="5">
        <f t="shared" si="3"/>
        <v>0.90134276010771697</v>
      </c>
    </row>
    <row r="31" spans="1:16" x14ac:dyDescent="0.25">
      <c r="A31" s="3" t="s">
        <v>32</v>
      </c>
      <c r="B31" s="4">
        <v>137810</v>
      </c>
      <c r="C31" s="2">
        <v>30146</v>
      </c>
      <c r="D31" s="2">
        <v>25140</v>
      </c>
      <c r="E31" s="2">
        <v>7506</v>
      </c>
      <c r="F31" s="2">
        <v>3105</v>
      </c>
      <c r="G31" s="2">
        <v>7457</v>
      </c>
      <c r="H31" s="2">
        <v>2824</v>
      </c>
      <c r="I31" s="2">
        <v>29</v>
      </c>
      <c r="J31" s="1">
        <f t="shared" si="5"/>
        <v>76207</v>
      </c>
      <c r="L31" s="5">
        <f t="shared" si="4"/>
        <v>39.558045848806543</v>
      </c>
      <c r="M31" s="5">
        <f t="shared" si="6"/>
        <v>32.989095489915627</v>
      </c>
      <c r="N31" s="5">
        <f t="shared" si="1"/>
        <v>9.8494888920965273</v>
      </c>
      <c r="O31" s="5">
        <f t="shared" si="2"/>
        <v>4.0744288582413688</v>
      </c>
      <c r="P31" s="5">
        <f t="shared" si="3"/>
        <v>9.7851903368456963</v>
      </c>
    </row>
    <row r="32" spans="1:16" x14ac:dyDescent="0.25">
      <c r="A32" s="3" t="s">
        <v>33</v>
      </c>
      <c r="B32" s="4">
        <v>148112</v>
      </c>
      <c r="C32" s="2">
        <v>24863</v>
      </c>
      <c r="D32" s="2">
        <v>29455</v>
      </c>
      <c r="E32" s="2">
        <v>4458</v>
      </c>
      <c r="F32" s="2">
        <v>2920</v>
      </c>
      <c r="G32" s="2">
        <v>1967</v>
      </c>
      <c r="H32" s="2">
        <v>2399</v>
      </c>
      <c r="I32" s="2">
        <v>49</v>
      </c>
      <c r="J32" s="1">
        <f t="shared" si="5"/>
        <v>66111</v>
      </c>
      <c r="L32" s="5">
        <f t="shared" si="4"/>
        <v>37.607962366323306</v>
      </c>
      <c r="M32" s="5">
        <f t="shared" si="6"/>
        <v>44.553856393035957</v>
      </c>
      <c r="N32" s="5">
        <f t="shared" si="1"/>
        <v>6.7432046104279166</v>
      </c>
      <c r="O32" s="5">
        <f t="shared" si="2"/>
        <v>4.4168141459061276</v>
      </c>
      <c r="P32" s="5">
        <f t="shared" si="3"/>
        <v>2.9752991181497785</v>
      </c>
    </row>
    <row r="33" spans="1:16" x14ac:dyDescent="0.25">
      <c r="A33" s="3" t="s">
        <v>34</v>
      </c>
      <c r="B33" s="4">
        <v>129176</v>
      </c>
      <c r="C33" s="2">
        <v>34249</v>
      </c>
      <c r="D33" s="2">
        <v>41794</v>
      </c>
      <c r="E33" s="2">
        <v>11461</v>
      </c>
      <c r="F33" s="2">
        <v>4456</v>
      </c>
      <c r="G33" s="2">
        <v>3884</v>
      </c>
      <c r="H33" s="2">
        <v>4057</v>
      </c>
      <c r="I33" s="2">
        <v>11</v>
      </c>
      <c r="J33" s="1">
        <f t="shared" si="5"/>
        <v>99912</v>
      </c>
      <c r="L33" s="5">
        <f t="shared" si="4"/>
        <v>34.279165665785889</v>
      </c>
      <c r="M33" s="5">
        <f t="shared" si="6"/>
        <v>41.830811113780129</v>
      </c>
      <c r="N33" s="5">
        <f t="shared" si="1"/>
        <v>11.47109456321563</v>
      </c>
      <c r="O33" s="5">
        <f t="shared" si="2"/>
        <v>4.459924733765714</v>
      </c>
      <c r="P33" s="5">
        <f t="shared" si="3"/>
        <v>3.8874209304187684</v>
      </c>
    </row>
    <row r="34" spans="1:16" ht="15.75" x14ac:dyDescent="0.25">
      <c r="C34" s="9">
        <f t="shared" ref="C34:J34" si="7">SUM(C8:C33)</f>
        <v>926546</v>
      </c>
      <c r="D34" s="9">
        <f t="shared" si="7"/>
        <v>828075</v>
      </c>
      <c r="E34" s="9">
        <f t="shared" si="7"/>
        <v>210124</v>
      </c>
      <c r="F34" s="9">
        <f t="shared" si="7"/>
        <v>121087</v>
      </c>
      <c r="G34" s="9">
        <f t="shared" si="7"/>
        <v>108075</v>
      </c>
      <c r="H34" s="9">
        <f t="shared" si="7"/>
        <v>98734</v>
      </c>
      <c r="I34" s="9">
        <f t="shared" si="7"/>
        <v>2805</v>
      </c>
      <c r="J34" s="9">
        <f t="shared" si="7"/>
        <v>2295446</v>
      </c>
    </row>
    <row r="35" spans="1:16" ht="15.75" x14ac:dyDescent="0.25">
      <c r="C35" s="10">
        <f t="shared" ref="C35:I35" si="8">+C34/$J$34</f>
        <v>0.40364530465974802</v>
      </c>
      <c r="D35" s="10">
        <f t="shared" si="8"/>
        <v>0.36074688753296746</v>
      </c>
      <c r="E35" s="10">
        <f t="shared" si="8"/>
        <v>9.1539509097578423E-2</v>
      </c>
      <c r="F35" s="10">
        <f t="shared" si="8"/>
        <v>5.2750968657071434E-2</v>
      </c>
      <c r="G35" s="10">
        <f t="shared" si="8"/>
        <v>4.708235349470212E-2</v>
      </c>
      <c r="H35" s="10">
        <f t="shared" si="8"/>
        <v>4.3012991810741794E-2</v>
      </c>
      <c r="I35" s="10">
        <f t="shared" si="8"/>
        <v>1.221984747190742E-3</v>
      </c>
      <c r="J35" s="11">
        <v>1</v>
      </c>
    </row>
  </sheetData>
  <mergeCells count="3">
    <mergeCell ref="A4:P4"/>
    <mergeCell ref="G2:I2"/>
    <mergeCell ref="L5:P5"/>
  </mergeCells>
  <pageMargins left="0.70866141732283472" right="0.70866141732283472" top="0.74803149606299213" bottom="0.74803149606299213" header="0.31496062992125984" footer="0.31496062992125984"/>
  <pageSetup scale="70" orientation="landscape" horizontalDpi="4294967294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MR</vt:lpstr>
      <vt:lpstr>RP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adsf</dc:creator>
  <cp:lastModifiedBy>UT1</cp:lastModifiedBy>
  <cp:lastPrinted>2013-12-21T20:58:01Z</cp:lastPrinted>
  <dcterms:created xsi:type="dcterms:W3CDTF">2013-07-15T00:55:10Z</dcterms:created>
  <dcterms:modified xsi:type="dcterms:W3CDTF">2014-10-09T16:44:53Z</dcterms:modified>
</cp:coreProperties>
</file>